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480" yWindow="30" windowWidth="22995" windowHeight="10035" tabRatio="718"/>
  </bookViews>
  <sheets>
    <sheet name="COVER" sheetId="19" r:id="rId1"/>
    <sheet name="Power purchase calculations" sheetId="25" r:id="rId2"/>
  </sheets>
  <externalReferences>
    <externalReference r:id="rId3"/>
    <externalReference r:id="rId4"/>
  </externalReferences>
  <definedNames>
    <definedName name="Title_Model" localSheetId="0">COVER!$C$2</definedName>
    <definedName name="Title_Model" localSheetId="1">#REF!</definedName>
    <definedName name="Title_Model">#REF!</definedName>
    <definedName name="Title_Project" localSheetId="0">COVER!$C$3</definedName>
    <definedName name="Title_Project" localSheetId="1">#REF!</definedName>
    <definedName name="Title_Project">#REF!</definedName>
  </definedNames>
  <calcPr calcId="145621"/>
</workbook>
</file>

<file path=xl/calcChain.xml><?xml version="1.0" encoding="utf-8"?>
<calcChain xmlns="http://schemas.openxmlformats.org/spreadsheetml/2006/main">
  <c r="E104" i="25" l="1"/>
  <c r="D104" i="25"/>
  <c r="C104" i="25"/>
  <c r="E83" i="25"/>
  <c r="D83" i="25"/>
  <c r="E81" i="25"/>
  <c r="D81" i="25"/>
  <c r="C81" i="25"/>
  <c r="E59" i="25"/>
  <c r="D59" i="25"/>
  <c r="C59" i="25"/>
  <c r="E49" i="25"/>
  <c r="D49" i="25"/>
  <c r="C49" i="25"/>
  <c r="C48" i="25"/>
  <c r="C60" i="25" s="1"/>
  <c r="E44" i="25"/>
  <c r="E106" i="25" s="1"/>
  <c r="D44" i="25"/>
  <c r="D50" i="25" s="1"/>
  <c r="D61" i="25" s="1"/>
  <c r="C44" i="25"/>
  <c r="C106" i="25" s="1"/>
  <c r="E37" i="25"/>
  <c r="C37" i="25"/>
  <c r="E32" i="25"/>
  <c r="D32" i="25"/>
  <c r="C32" i="25"/>
  <c r="E25" i="25"/>
  <c r="E50" i="25" s="1"/>
  <c r="E19" i="25"/>
  <c r="D19" i="25"/>
  <c r="C19" i="25"/>
  <c r="A1" i="25"/>
  <c r="E48" i="25" l="1"/>
  <c r="E51" i="25" s="1"/>
  <c r="E82" i="25" s="1"/>
  <c r="E84" i="25" s="1"/>
  <c r="C50" i="25"/>
  <c r="C61" i="25" s="1"/>
  <c r="C63" i="25" s="1"/>
  <c r="E61" i="25"/>
  <c r="E63" i="25" s="1"/>
  <c r="D106" i="25"/>
  <c r="D37" i="25"/>
  <c r="C54" i="25"/>
  <c r="C105" i="25" s="1"/>
  <c r="E60" i="25"/>
  <c r="C83" i="25"/>
  <c r="E86" i="25"/>
  <c r="D54" i="25"/>
  <c r="D105" i="25" s="1"/>
  <c r="D48" i="25"/>
  <c r="E54" i="25"/>
  <c r="E105" i="25" s="1"/>
  <c r="E64" i="25" l="1"/>
  <c r="D60" i="25"/>
  <c r="D63" i="25" s="1"/>
  <c r="D51" i="25"/>
  <c r="E107" i="25"/>
  <c r="C51" i="25"/>
  <c r="E87" i="25"/>
  <c r="E52" i="25"/>
  <c r="D82" i="25" l="1"/>
  <c r="D84" i="25" s="1"/>
  <c r="D52" i="25"/>
  <c r="D64" i="25"/>
  <c r="C82" i="25"/>
  <c r="C84" i="25" s="1"/>
  <c r="C52" i="25"/>
  <c r="C64" i="25" s="1"/>
  <c r="C86" i="25" l="1"/>
  <c r="C87" i="25" s="1"/>
  <c r="C107" i="25"/>
  <c r="D107" i="25"/>
  <c r="D86" i="25"/>
  <c r="D87" i="25" s="1"/>
</calcChain>
</file>

<file path=xl/sharedStrings.xml><?xml version="1.0" encoding="utf-8"?>
<sst xmlns="http://schemas.openxmlformats.org/spreadsheetml/2006/main" count="109" uniqueCount="72">
  <si>
    <t>Unit</t>
  </si>
  <si>
    <t>Comments</t>
  </si>
  <si>
    <t>years</t>
  </si>
  <si>
    <t>Type</t>
  </si>
  <si>
    <t>MW</t>
  </si>
  <si>
    <t>%</t>
  </si>
  <si>
    <t>Development costs</t>
  </si>
  <si>
    <t>$/kWh</t>
  </si>
  <si>
    <t>$/kW</t>
  </si>
  <si>
    <t>Generation</t>
  </si>
  <si>
    <t>MWh</t>
  </si>
  <si>
    <t>Gearing</t>
  </si>
  <si>
    <t>Investment costs</t>
  </si>
  <si>
    <t>NPV</t>
  </si>
  <si>
    <t>PPA term</t>
  </si>
  <si>
    <t>Supportive framework conditions for mini-grids employing renewable and hybrid generation in the SADC Region</t>
  </si>
  <si>
    <t>This tool was prepared for the SADC Regional Electricity Regulators’ Association (RERA) by Economic Consulting Associates and Practical Action (Southern Africa). The support of the Africa-EU Renewable Energy Cooperation Programme (RECP), managed by the European Union Energy Initiative Partnership Dialogue Facility (EUEI PDF), is gratefully acknowledged.</t>
  </si>
  <si>
    <t>Inputs</t>
  </si>
  <si>
    <t>$m</t>
  </si>
  <si>
    <t>Total</t>
  </si>
  <si>
    <t>Operating costs</t>
  </si>
  <si>
    <t>Fuel costs</t>
  </si>
  <si>
    <t>Note: Model is populated with dummy data for illustrative purposes</t>
  </si>
  <si>
    <t>Calculations</t>
  </si>
  <si>
    <t>IPP 1</t>
  </si>
  <si>
    <t>IPP 2</t>
  </si>
  <si>
    <t>IPP 3</t>
  </si>
  <si>
    <t>Plant characteristics</t>
  </si>
  <si>
    <t>Diesel</t>
  </si>
  <si>
    <t>Hydro</t>
  </si>
  <si>
    <t>Biomass</t>
  </si>
  <si>
    <t>Firm/Non-Firm</t>
  </si>
  <si>
    <t>Firm</t>
  </si>
  <si>
    <t>Available capacity</t>
  </si>
  <si>
    <t>Average plant utilisation</t>
  </si>
  <si>
    <t>The expected average utilisation of the plants is critical to the cost comparison. The utilisation should be calculated based on the capacity factor of the plant and the load factor which will depend on the optimal mix of generation available. This value should be averaged across the term/life of the plant.</t>
  </si>
  <si>
    <t>Construction costs</t>
  </si>
  <si>
    <t>Construction costs should include interest during construction.</t>
  </si>
  <si>
    <t>Connection costs</t>
  </si>
  <si>
    <t>These are the costs of connecting to the transmission network that must be paid for by the IPP. Connection costs paid for by the network owner are included below.</t>
  </si>
  <si>
    <t>Fixed O&amp;M costs</t>
  </si>
  <si>
    <t>$000/year</t>
  </si>
  <si>
    <t>Variable O&amp;M costs</t>
  </si>
  <si>
    <t>Discount rate</t>
  </si>
  <si>
    <t>Real interest rate</t>
  </si>
  <si>
    <t>Pre tax real ROE</t>
  </si>
  <si>
    <t>WACC (pre-tax real)</t>
  </si>
  <si>
    <t xml:space="preserve">The discount rate should be the weighted average cost of capital for the IPP investor. </t>
  </si>
  <si>
    <t>Additional costs to be considered</t>
  </si>
  <si>
    <t>Network reinforcement costs</t>
  </si>
  <si>
    <t>These are the connection costs born by the network owner. They can be included if they are deemed significantly different between two generation projects which are being compared.</t>
  </si>
  <si>
    <t>Network reinforcement costs per unit</t>
  </si>
  <si>
    <t>Transmission losses</t>
  </si>
  <si>
    <t>Transmission network losses can be included if they are deemed significantly different between two generation projects which are being compared.</t>
  </si>
  <si>
    <t>Annual power supplied</t>
  </si>
  <si>
    <t>Annual costs</t>
  </si>
  <si>
    <t>Fixed operating costs</t>
  </si>
  <si>
    <t>Variable operating costs</t>
  </si>
  <si>
    <t>Reinforcement costs</t>
  </si>
  <si>
    <t>Outputs</t>
  </si>
  <si>
    <t>PPA prices</t>
  </si>
  <si>
    <t>Capacity price</t>
  </si>
  <si>
    <t>Energy price</t>
  </si>
  <si>
    <t>CHECK</t>
  </si>
  <si>
    <t>Levelised cost</t>
  </si>
  <si>
    <t>Annual power purchase costs</t>
  </si>
  <si>
    <t>This is the average price of electricity generated by the IPP</t>
  </si>
  <si>
    <t>Adjusted levelised cost</t>
  </si>
  <si>
    <t>Annual reinforcement costs</t>
  </si>
  <si>
    <t>`</t>
  </si>
  <si>
    <t>Mini-grid Power Purchase Tool</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</si>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</sst>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quot;£&quot;#,##0.00;[Red]\-&quot;£&quot;#,##0.00"/>
    <numFmt numFmtId="165" formatCode="_-* #,##0.00_-;\-* #,##0.00_-;_-* &quot;-&quot;??_-;_-@_-"/>
    <numFmt numFmtId="166" formatCode="_-* #,##0_-;\-* #,##0_-;_-* &quot;-&quot;??_-;_-@_-"/>
  </numFmts>
  <fonts count="19" x14ac:knownFonts="1">
    <font>
      <sz val="11"/>
      <color theme="1"/>
      <name val="Calibri"/>
      <family val="2"/>
      <scheme val="minor"/>
    </font>
    <font>
      <b/>
      <sz val="11"/>
      <color theme="0"/>
      <name val="Calibri"/>
      <family val="2"/>
      <scheme val="minor"/>
    </font>
    <font>
      <sz val="11"/>
      <color theme="0"/>
      <name val="Calibri"/>
      <family val="2"/>
      <scheme val="minor"/>
    </font>
    <font>
      <sz val="11"/>
      <color theme="1"/>
      <name val="Calibri"/>
      <family val="2"/>
      <scheme val="minor"/>
    </font>
    <font>
      <b/>
      <u/>
      <sz val="12"/>
      <color theme="0"/>
      <name val="Calibri"/>
      <family val="2"/>
      <scheme val="minor"/>
    </font>
    <font>
      <sz val="11"/>
      <color indexed="8"/>
      <name val="Calibri"/>
      <family val="2"/>
    </font>
    <font>
      <sz val="10"/>
      <color theme="1"/>
      <name val="Calibri"/>
      <family val="2"/>
      <scheme val="minor"/>
    </font>
    <font>
      <b/>
      <sz val="20"/>
      <color theme="0"/>
      <name val="Calibri"/>
      <family val="2"/>
      <scheme val="minor"/>
    </font>
    <font>
      <b/>
      <sz val="14"/>
      <color theme="0"/>
      <name val="Calibri"/>
      <family val="2"/>
      <scheme val="minor"/>
    </font>
    <font>
      <sz val="10"/>
      <name val="Calibri"/>
      <family val="2"/>
      <scheme val="minor"/>
    </font>
    <font>
      <sz val="10"/>
      <color theme="0"/>
      <name val="Calibri"/>
      <family val="2"/>
      <scheme val="minor"/>
    </font>
    <font>
      <b/>
      <sz val="12"/>
      <color theme="0"/>
      <name val="Calibri"/>
      <family val="2"/>
      <scheme val="minor"/>
    </font>
    <font>
      <i/>
      <sz val="10"/>
      <color theme="1"/>
      <name val="Calibri"/>
      <family val="2"/>
      <scheme val="minor"/>
    </font>
    <font>
      <b/>
      <sz val="10"/>
      <color theme="1"/>
      <name val="Calibri"/>
      <family val="2"/>
      <scheme val="minor"/>
    </font>
    <font>
      <b/>
      <i/>
      <sz val="10"/>
      <color theme="1"/>
      <name val="Calibri"/>
      <family val="2"/>
      <scheme val="minor"/>
    </font>
    <font>
      <i/>
      <sz val="10"/>
      <color theme="0"/>
      <name val="Calibri"/>
      <family val="2"/>
      <scheme val="minor"/>
    </font>
    <font>
      <b/>
      <i/>
      <sz val="11"/>
      <color theme="0"/>
      <name val="Calibri"/>
      <family val="2"/>
      <scheme val="minor"/>
    </font>
    <font>
      <b/>
      <sz val="10"/>
      <name val="Calibri"/>
      <family val="2"/>
      <scheme val="minor"/>
    </font>
    <font>
      <i/>
      <sz val="10"/>
      <name val="Calibri"/>
      <family val="2"/>
      <scheme val="minor"/>
    </font>
  </fonts>
  <fills count="6">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3"/>
        <bgColor indexed="64"/>
      </patternFill>
    </fill>
    <fill>
      <patternFill patternType="solid">
        <fgColor theme="3" tint="0.79998168889431442"/>
        <bgColor indexed="64"/>
      </patternFill>
    </fill>
  </fills>
  <borders count="2">
    <border>
      <left/>
      <right/>
      <top/>
      <bottom/>
      <diagonal/>
    </border>
    <border>
      <left/>
      <right/>
      <top/>
      <bottom style="thin">
        <color indexed="64"/>
      </bottom>
      <diagonal/>
    </border>
  </borders>
  <cellStyleXfs count="4">
    <xf numFmtId="0" fontId="0" fillId="0" borderId="0"/>
    <xf numFmtId="165" fontId="3" fillId="0" borderId="0" applyFont="0" applyFill="0" applyBorder="0" applyAlignment="0" applyProtection="0"/>
    <xf numFmtId="0" fontId="5" fillId="0" borderId="0"/>
    <xf numFmtId="0" fontId="3" fillId="0" borderId="0"/>
  </cellStyleXfs>
  <cellXfs count="52">
    <xf numFmtId="0" fontId="0" fillId="0" borderId="0" xfId="0"/>
    <xf numFmtId="0" fontId="1" fillId="4" borderId="0" xfId="0" applyFont="1" applyFill="1" applyAlignment="1">
      <alignment vertical="top"/>
    </xf>
    <xf numFmtId="0" fontId="2" fillId="4" borderId="0" xfId="0" applyFont="1" applyFill="1" applyAlignment="1">
      <alignment vertical="top"/>
    </xf>
    <xf numFmtId="0" fontId="4" fillId="4" borderId="0" xfId="0" applyFont="1" applyFill="1" applyAlignment="1">
      <alignment vertical="top"/>
    </xf>
    <xf numFmtId="0" fontId="6" fillId="4" borderId="0" xfId="0" applyFont="1" applyFill="1" applyAlignment="1">
      <alignment vertical="top"/>
    </xf>
    <xf numFmtId="0" fontId="7" fillId="4" borderId="0" xfId="0" applyFont="1" applyFill="1" applyAlignment="1">
      <alignment vertical="top"/>
    </xf>
    <xf numFmtId="0" fontId="8" fillId="4" borderId="0" xfId="0" applyFont="1" applyFill="1" applyAlignment="1">
      <alignment vertical="top"/>
    </xf>
    <xf numFmtId="0" fontId="9" fillId="4" borderId="0" xfId="0" applyFont="1" applyFill="1" applyAlignment="1">
      <alignment vertical="top"/>
    </xf>
    <xf numFmtId="0" fontId="6" fillId="4" borderId="0" xfId="0" applyFont="1" applyFill="1" applyAlignment="1">
      <alignment vertical="top" wrapText="1"/>
    </xf>
    <xf numFmtId="0" fontId="2" fillId="4" borderId="0" xfId="0" applyFont="1" applyFill="1" applyAlignment="1">
      <alignment vertical="top" wrapText="1"/>
    </xf>
    <xf numFmtId="0" fontId="13" fillId="5" borderId="0" xfId="0" applyFont="1" applyFill="1"/>
    <xf numFmtId="0" fontId="6" fillId="2" borderId="0" xfId="0" applyFont="1" applyFill="1"/>
    <xf numFmtId="0" fontId="14" fillId="5" borderId="0" xfId="0" applyFont="1" applyFill="1"/>
    <xf numFmtId="0" fontId="6" fillId="0" borderId="0" xfId="0" applyFont="1"/>
    <xf numFmtId="0" fontId="13" fillId="0" borderId="0" xfId="0" applyFont="1"/>
    <xf numFmtId="0" fontId="6" fillId="0" borderId="0" xfId="3" applyFont="1" applyFill="1"/>
    <xf numFmtId="0" fontId="6" fillId="0" borderId="0" xfId="0" applyFont="1" applyAlignment="1">
      <alignment horizontal="left" indent="1"/>
    </xf>
    <xf numFmtId="0" fontId="6" fillId="0" borderId="0" xfId="0" applyFont="1" applyFill="1"/>
    <xf numFmtId="0" fontId="13" fillId="0" borderId="0" xfId="0" applyFont="1" applyFill="1"/>
    <xf numFmtId="0" fontId="12" fillId="0" borderId="0" xfId="0" applyFont="1"/>
    <xf numFmtId="0" fontId="15" fillId="4" borderId="0" xfId="0" applyFont="1" applyFill="1" applyAlignment="1">
      <alignment vertical="top"/>
    </xf>
    <xf numFmtId="0" fontId="16" fillId="4" borderId="0" xfId="0" applyFont="1" applyFill="1" applyAlignment="1">
      <alignment vertical="top"/>
    </xf>
    <xf numFmtId="0" fontId="11" fillId="4" borderId="0" xfId="0" applyFont="1" applyFill="1" applyAlignment="1">
      <alignment vertical="top"/>
    </xf>
    <xf numFmtId="0" fontId="9" fillId="2" borderId="0" xfId="0" applyFont="1" applyFill="1" applyAlignment="1">
      <alignment horizontal="right"/>
    </xf>
    <xf numFmtId="0" fontId="12" fillId="2" borderId="0" xfId="0" applyFont="1" applyFill="1"/>
    <xf numFmtId="0" fontId="17" fillId="5" borderId="0" xfId="0" applyFont="1" applyFill="1" applyAlignment="1">
      <alignment horizontal="right"/>
    </xf>
    <xf numFmtId="0" fontId="17" fillId="0" borderId="0" xfId="0" applyFont="1" applyFill="1" applyAlignment="1">
      <alignment horizontal="right"/>
    </xf>
    <xf numFmtId="0" fontId="14" fillId="0" borderId="0" xfId="0" applyFont="1" applyFill="1"/>
    <xf numFmtId="0" fontId="9" fillId="3" borderId="0" xfId="0" applyFont="1" applyFill="1" applyAlignment="1">
      <alignment horizontal="right"/>
    </xf>
    <xf numFmtId="9" fontId="9" fillId="3" borderId="0" xfId="0" applyNumberFormat="1" applyFont="1" applyFill="1" applyAlignment="1">
      <alignment horizontal="right"/>
    </xf>
    <xf numFmtId="9" fontId="9" fillId="0" borderId="0" xfId="0" applyNumberFormat="1" applyFont="1" applyAlignment="1">
      <alignment horizontal="right"/>
    </xf>
    <xf numFmtId="2" fontId="9" fillId="3" borderId="0" xfId="0" applyNumberFormat="1" applyFont="1" applyFill="1" applyAlignment="1">
      <alignment horizontal="right"/>
    </xf>
    <xf numFmtId="2" fontId="9" fillId="0" borderId="0" xfId="0" applyNumberFormat="1" applyFont="1" applyAlignment="1">
      <alignment horizontal="right"/>
    </xf>
    <xf numFmtId="9" fontId="12" fillId="0" borderId="0" xfId="0" applyNumberFormat="1" applyFont="1"/>
    <xf numFmtId="164" fontId="12" fillId="0" borderId="0" xfId="0" applyNumberFormat="1" applyFont="1"/>
    <xf numFmtId="164" fontId="12" fillId="0" borderId="0" xfId="1" applyNumberFormat="1" applyFont="1"/>
    <xf numFmtId="9" fontId="9" fillId="0" borderId="0" xfId="0" applyNumberFormat="1" applyFont="1" applyFill="1" applyAlignment="1">
      <alignment horizontal="right"/>
    </xf>
    <xf numFmtId="166" fontId="9" fillId="0" borderId="0" xfId="1" applyNumberFormat="1" applyFont="1" applyAlignment="1">
      <alignment horizontal="right"/>
    </xf>
    <xf numFmtId="164" fontId="9" fillId="0" borderId="0" xfId="0" applyNumberFormat="1" applyFont="1" applyAlignment="1">
      <alignment horizontal="right"/>
    </xf>
    <xf numFmtId="165" fontId="9" fillId="0" borderId="0" xfId="1" applyFont="1" applyAlignment="1">
      <alignment horizontal="right"/>
    </xf>
    <xf numFmtId="164" fontId="17" fillId="0" borderId="0" xfId="0" applyNumberFormat="1" applyFont="1" applyFill="1" applyAlignment="1">
      <alignment horizontal="right"/>
    </xf>
    <xf numFmtId="164" fontId="14" fillId="0" borderId="0" xfId="0" applyNumberFormat="1" applyFont="1" applyFill="1"/>
    <xf numFmtId="164" fontId="13" fillId="0" borderId="0" xfId="0" applyNumberFormat="1" applyFont="1" applyFill="1"/>
    <xf numFmtId="0" fontId="18" fillId="0" borderId="1" xfId="0" applyFont="1" applyFill="1" applyBorder="1" applyAlignment="1"/>
    <xf numFmtId="165" fontId="12" fillId="0" borderId="0" xfId="1" applyFont="1"/>
    <xf numFmtId="0" fontId="12" fillId="0" borderId="0" xfId="0" applyFont="1" applyAlignment="1">
      <alignment horizontal="left" indent="1"/>
    </xf>
    <xf numFmtId="165" fontId="18" fillId="0" borderId="0" xfId="1" applyFont="1" applyAlignment="1">
      <alignment horizontal="right"/>
    </xf>
    <xf numFmtId="165" fontId="9" fillId="0" borderId="0" xfId="1" applyNumberFormat="1" applyFont="1" applyAlignment="1">
      <alignment horizontal="right"/>
    </xf>
    <xf numFmtId="3" fontId="9" fillId="0" borderId="0" xfId="0" applyNumberFormat="1" applyFont="1" applyAlignment="1">
      <alignment horizontal="right"/>
    </xf>
    <xf numFmtId="2" fontId="9" fillId="0" borderId="0" xfId="1" applyNumberFormat="1" applyFont="1" applyAlignment="1">
      <alignment horizontal="right"/>
    </xf>
    <xf numFmtId="0" fontId="9" fillId="0" borderId="0" xfId="0" applyFont="1" applyAlignment="1">
      <alignment horizontal="right"/>
    </xf>
    <xf numFmtId="0" fontId="10" fillId="4" borderId="0" xfId="0" applyFont="1" applyFill="1" applyAlignment="1">
      <alignment horizontal="left" vertical="top" wrapText="1"/>
    </xf>
  </cellXfs>
  <cellStyles count="4">
    <cellStyle name="Comma" xfId="1" builtinId="3"/>
    <cellStyle name="Normal" xfId="0" builtinId="0"/>
    <cellStyle name="Normal 2" xfId="2"/>
    <cellStyle name="Normal 3" xfId="3"/>
  </cellStyles>
  <dxfs count="34">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5"/>
    </mc:Choice>
    <mc:Fallback>
      <c:style val="5"/>
    </mc:Fallback>
  </mc:AlternateContent>
  <c:chart>
    <c:title>
      <c:overlay val="0"/>
      <c:txPr>
        <a:bodyPr/>
        <a:lstStyle/>
        <a:p>
          <a:pPr>
            <a:defRPr sz="1200"/>
          </a:pPr>
          <a:endParaRPr lang="en-US"/>
        </a:p>
      </c:txPr>
    </c:title>
    <c:autoTitleDeleted val="0"/>
    <c:plotArea>
      <c:layout/>
      <c:barChart>
        <c:barDir val="col"/>
        <c:grouping val="clustered"/>
        <c:varyColors val="0"/>
        <c:ser>
          <c:idx val="0"/>
          <c:order val="0"/>
          <c:tx>
            <c:strRef>
              <c:f>'Power purchase calculations'!$A$107</c:f>
              <c:strCache>
                <c:ptCount val="1"/>
                <c:pt idx="0">
                  <c:v>Adjusted levelised cost</c:v>
                </c:pt>
              </c:strCache>
            </c:strRef>
          </c:tx>
          <c:invertIfNegative val="0"/>
          <c:dLbls>
            <c:dLblPos val="inEnd"/>
            <c:showLegendKey val="0"/>
            <c:showVal val="1"/>
            <c:showCatName val="0"/>
            <c:showSerName val="0"/>
            <c:showPercent val="0"/>
            <c:showBubbleSize val="0"/>
            <c:showLeaderLines val="0"/>
          </c:dLbls>
          <c:cat>
            <c:strRef>
              <c:f>'Power purchase calculations'!$C$104:$E$104</c:f>
              <c:strCache>
                <c:ptCount val="3"/>
                <c:pt idx="0">
                  <c:v>IPP 1: (Diesel, 20MW)</c:v>
                </c:pt>
                <c:pt idx="1">
                  <c:v>IPP 2: (Hydro, 10MW)</c:v>
                </c:pt>
                <c:pt idx="2">
                  <c:v>IPP 3: (Biomass, 10MW)</c:v>
                </c:pt>
              </c:strCache>
            </c:strRef>
          </c:cat>
          <c:val>
            <c:numRef>
              <c:f>'Power purchase calculations'!$C$107:$E$107</c:f>
              <c:numCache>
                <c:formatCode>0.00</c:formatCode>
                <c:ptCount val="3"/>
                <c:pt idx="0">
                  <c:v>0.33352620345083067</c:v>
                </c:pt>
                <c:pt idx="1">
                  <c:v>0.17351199268554682</c:v>
                </c:pt>
                <c:pt idx="2">
                  <c:v>0.10468299469776995</c:v>
                </c:pt>
              </c:numCache>
            </c:numRef>
          </c:val>
        </c:ser>
        <c:dLbls>
          <c:showLegendKey val="0"/>
          <c:showVal val="0"/>
          <c:showCatName val="0"/>
          <c:showSerName val="0"/>
          <c:showPercent val="0"/>
          <c:showBubbleSize val="0"/>
        </c:dLbls>
        <c:gapWidth val="150"/>
        <c:axId val="67821568"/>
        <c:axId val="67823104"/>
      </c:barChart>
      <c:catAx>
        <c:axId val="67821568"/>
        <c:scaling>
          <c:orientation val="minMax"/>
        </c:scaling>
        <c:delete val="0"/>
        <c:axPos val="b"/>
        <c:majorTickMark val="out"/>
        <c:minorTickMark val="none"/>
        <c:tickLblPos val="nextTo"/>
        <c:crossAx val="67823104"/>
        <c:crosses val="autoZero"/>
        <c:auto val="1"/>
        <c:lblAlgn val="ctr"/>
        <c:lblOffset val="100"/>
        <c:noMultiLvlLbl val="0"/>
      </c:catAx>
      <c:valAx>
        <c:axId val="67823104"/>
        <c:scaling>
          <c:orientation val="minMax"/>
        </c:scaling>
        <c:delete val="0"/>
        <c:axPos val="l"/>
        <c:majorGridlines/>
        <c:title>
          <c:tx>
            <c:rich>
              <a:bodyPr rot="-5400000" vert="horz"/>
              <a:lstStyle/>
              <a:p>
                <a:pPr>
                  <a:defRPr/>
                </a:pPr>
                <a:r>
                  <a:rPr lang="en-GB"/>
                  <a:t>$/kWh</a:t>
                </a:r>
              </a:p>
            </c:rich>
          </c:tx>
          <c:overlay val="0"/>
        </c:title>
        <c:numFmt formatCode="0.00" sourceLinked="1"/>
        <c:majorTickMark val="out"/>
        <c:minorTickMark val="none"/>
        <c:tickLblPos val="nextTo"/>
        <c:crossAx val="67821568"/>
        <c:crosses val="autoZero"/>
        <c:crossBetween val="between"/>
      </c:valAx>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4"/>
    </mc:Choice>
    <mc:Fallback>
      <c:style val="4"/>
    </mc:Fallback>
  </mc:AlternateContent>
  <c:chart>
    <c:title>
      <c:overlay val="0"/>
      <c:txPr>
        <a:bodyPr/>
        <a:lstStyle/>
        <a:p>
          <a:pPr>
            <a:defRPr sz="1200"/>
          </a:pPr>
          <a:endParaRPr lang="en-US"/>
        </a:p>
      </c:txPr>
    </c:title>
    <c:autoTitleDeleted val="0"/>
    <c:plotArea>
      <c:layout/>
      <c:barChart>
        <c:barDir val="col"/>
        <c:grouping val="clustered"/>
        <c:varyColors val="0"/>
        <c:ser>
          <c:idx val="0"/>
          <c:order val="0"/>
          <c:tx>
            <c:strRef>
              <c:f>'Power purchase calculations'!$A$84</c:f>
              <c:strCache>
                <c:ptCount val="1"/>
                <c:pt idx="0">
                  <c:v>Levelised cost</c:v>
                </c:pt>
              </c:strCache>
            </c:strRef>
          </c:tx>
          <c:invertIfNegative val="0"/>
          <c:dLbls>
            <c:dLblPos val="inEnd"/>
            <c:showLegendKey val="0"/>
            <c:showVal val="1"/>
            <c:showCatName val="0"/>
            <c:showSerName val="0"/>
            <c:showPercent val="0"/>
            <c:showBubbleSize val="0"/>
            <c:showLeaderLines val="0"/>
          </c:dLbls>
          <c:cat>
            <c:strRef>
              <c:f>'Power purchase calculations'!$C$81:$E$81</c:f>
              <c:strCache>
                <c:ptCount val="3"/>
                <c:pt idx="0">
                  <c:v>IPP 1: (Diesel, 20MW)</c:v>
                </c:pt>
                <c:pt idx="1">
                  <c:v>IPP 2: (Hydro, 10MW)</c:v>
                </c:pt>
                <c:pt idx="2">
                  <c:v>IPP 3: (Biomass, 10MW)</c:v>
                </c:pt>
              </c:strCache>
            </c:strRef>
          </c:cat>
          <c:val>
            <c:numRef>
              <c:f>'Power purchase calculations'!$C$84:$E$84</c:f>
              <c:numCache>
                <c:formatCode>0.00</c:formatCode>
                <c:ptCount val="3"/>
                <c:pt idx="0">
                  <c:v>0.32939454595160178</c:v>
                </c:pt>
                <c:pt idx="1">
                  <c:v>0.12032299750456571</c:v>
                </c:pt>
                <c:pt idx="2">
                  <c:v>9.8854670163404879E-2</c:v>
                </c:pt>
              </c:numCache>
            </c:numRef>
          </c:val>
        </c:ser>
        <c:dLbls>
          <c:showLegendKey val="0"/>
          <c:showVal val="0"/>
          <c:showCatName val="0"/>
          <c:showSerName val="0"/>
          <c:showPercent val="0"/>
          <c:showBubbleSize val="0"/>
        </c:dLbls>
        <c:gapWidth val="150"/>
        <c:axId val="69818240"/>
        <c:axId val="69819776"/>
      </c:barChart>
      <c:catAx>
        <c:axId val="69818240"/>
        <c:scaling>
          <c:orientation val="minMax"/>
        </c:scaling>
        <c:delete val="0"/>
        <c:axPos val="b"/>
        <c:majorTickMark val="out"/>
        <c:minorTickMark val="none"/>
        <c:tickLblPos val="nextTo"/>
        <c:crossAx val="69819776"/>
        <c:crosses val="autoZero"/>
        <c:auto val="1"/>
        <c:lblAlgn val="ctr"/>
        <c:lblOffset val="100"/>
        <c:noMultiLvlLbl val="0"/>
      </c:catAx>
      <c:valAx>
        <c:axId val="69819776"/>
        <c:scaling>
          <c:orientation val="minMax"/>
        </c:scaling>
        <c:delete val="0"/>
        <c:axPos val="l"/>
        <c:majorGridlines/>
        <c:title>
          <c:tx>
            <c:rich>
              <a:bodyPr rot="-5400000" vert="horz"/>
              <a:lstStyle/>
              <a:p>
                <a:pPr>
                  <a:defRPr/>
                </a:pPr>
                <a:r>
                  <a:rPr lang="en-GB"/>
                  <a:t>$/kWh</a:t>
                </a:r>
              </a:p>
            </c:rich>
          </c:tx>
          <c:overlay val="0"/>
        </c:title>
        <c:numFmt formatCode="0.00" sourceLinked="1"/>
        <c:majorTickMark val="out"/>
        <c:minorTickMark val="none"/>
        <c:tickLblPos val="nextTo"/>
        <c:crossAx val="69818240"/>
        <c:crosses val="autoZero"/>
        <c:crossBetween val="between"/>
      </c:valAx>
    </c:plotArea>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xPr>
        <a:bodyPr/>
        <a:lstStyle/>
        <a:p>
          <a:pPr>
            <a:defRPr sz="1200"/>
          </a:pPr>
          <a:endParaRPr lang="en-US"/>
        </a:p>
      </c:txPr>
    </c:title>
    <c:autoTitleDeleted val="0"/>
    <c:plotArea>
      <c:layout/>
      <c:barChart>
        <c:barDir val="col"/>
        <c:grouping val="clustered"/>
        <c:varyColors val="0"/>
        <c:ser>
          <c:idx val="0"/>
          <c:order val="0"/>
          <c:tx>
            <c:strRef>
              <c:f>'Power purchase calculations'!$A$84</c:f>
              <c:strCache>
                <c:ptCount val="1"/>
                <c:pt idx="0">
                  <c:v>Levelised cost</c:v>
                </c:pt>
              </c:strCache>
            </c:strRef>
          </c:tx>
          <c:invertIfNegative val="0"/>
          <c:dLbls>
            <c:dLblPos val="inEnd"/>
            <c:showLegendKey val="0"/>
            <c:showVal val="1"/>
            <c:showCatName val="0"/>
            <c:showSerName val="0"/>
            <c:showPercent val="0"/>
            <c:showBubbleSize val="0"/>
            <c:showLeaderLines val="0"/>
          </c:dLbls>
          <c:cat>
            <c:strRef>
              <c:f>'Power purchase calculations'!$C$81:$E$81</c:f>
              <c:strCache>
                <c:ptCount val="3"/>
                <c:pt idx="0">
                  <c:v>IPP 1: (Diesel, 20MW)</c:v>
                </c:pt>
                <c:pt idx="1">
                  <c:v>IPP 2: (Hydro, 10MW)</c:v>
                </c:pt>
                <c:pt idx="2">
                  <c:v>IPP 3: (Biomass, 10MW)</c:v>
                </c:pt>
              </c:strCache>
            </c:strRef>
          </c:cat>
          <c:val>
            <c:numRef>
              <c:f>'Power purchase calculations'!$C$84:$E$84</c:f>
              <c:numCache>
                <c:formatCode>0.00</c:formatCode>
                <c:ptCount val="3"/>
                <c:pt idx="0">
                  <c:v>0.32939454595160178</c:v>
                </c:pt>
                <c:pt idx="1">
                  <c:v>0.12032299750456571</c:v>
                </c:pt>
                <c:pt idx="2">
                  <c:v>9.8854670163404879E-2</c:v>
                </c:pt>
              </c:numCache>
            </c:numRef>
          </c:val>
        </c:ser>
        <c:dLbls>
          <c:showLegendKey val="0"/>
          <c:showVal val="0"/>
          <c:showCatName val="0"/>
          <c:showSerName val="0"/>
          <c:showPercent val="0"/>
          <c:showBubbleSize val="0"/>
        </c:dLbls>
        <c:gapWidth val="150"/>
        <c:axId val="69875200"/>
        <c:axId val="69876736"/>
      </c:barChart>
      <c:catAx>
        <c:axId val="69875200"/>
        <c:scaling>
          <c:orientation val="minMax"/>
        </c:scaling>
        <c:delete val="0"/>
        <c:axPos val="b"/>
        <c:majorTickMark val="out"/>
        <c:minorTickMark val="none"/>
        <c:tickLblPos val="nextTo"/>
        <c:crossAx val="69876736"/>
        <c:crosses val="autoZero"/>
        <c:auto val="1"/>
        <c:lblAlgn val="ctr"/>
        <c:lblOffset val="100"/>
        <c:noMultiLvlLbl val="0"/>
      </c:catAx>
      <c:valAx>
        <c:axId val="69876736"/>
        <c:scaling>
          <c:orientation val="minMax"/>
        </c:scaling>
        <c:delete val="0"/>
        <c:axPos val="l"/>
        <c:majorGridlines/>
        <c:title>
          <c:tx>
            <c:rich>
              <a:bodyPr rot="-5400000" vert="horz"/>
              <a:lstStyle/>
              <a:p>
                <a:pPr>
                  <a:defRPr b="0"/>
                </a:pPr>
                <a:r>
                  <a:rPr lang="en-GB" b="0"/>
                  <a:t>$/kWh</a:t>
                </a:r>
              </a:p>
            </c:rich>
          </c:tx>
          <c:overlay val="0"/>
        </c:title>
        <c:numFmt formatCode="0.00" sourceLinked="1"/>
        <c:majorTickMark val="out"/>
        <c:minorTickMark val="none"/>
        <c:tickLblPos val="nextTo"/>
        <c:crossAx val="69875200"/>
        <c:crosses val="autoZero"/>
        <c:crossBetween val="between"/>
      </c:valAx>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0</xdr:colOff>
      <xdr:row>7</xdr:row>
      <xdr:rowOff>0</xdr:rowOff>
    </xdr:from>
    <xdr:to>
      <xdr:col>4</xdr:col>
      <xdr:colOff>249600</xdr:colOff>
      <xdr:row>10</xdr:row>
      <xdr:rowOff>76279</xdr:rowOff>
    </xdr:to>
    <xdr:pic>
      <xdr:nvPicPr>
        <xdr:cNvPr id="3" name="Picture 1" descr="C:\Users\Peter Robinson\AppData\Local\Microsoft\Windows\Temporary Internet Files\Content.Outlook\WP0ZGMA8\RERA Logo.jpe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90700" y="1828800"/>
          <a:ext cx="1468800" cy="5906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xdr:col>
      <xdr:colOff>0</xdr:colOff>
      <xdr:row>7</xdr:row>
      <xdr:rowOff>0</xdr:rowOff>
    </xdr:from>
    <xdr:to>
      <xdr:col>7</xdr:col>
      <xdr:colOff>249600</xdr:colOff>
      <xdr:row>10</xdr:row>
      <xdr:rowOff>122907</xdr:rowOff>
    </xdr:to>
    <xdr:pic>
      <xdr:nvPicPr>
        <xdr:cNvPr id="4" name="Grafik 1" descr="euei_cd_logo_rgb.jpg"/>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619500" y="1828800"/>
          <a:ext cx="1468800" cy="6372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8</xdr:col>
      <xdr:colOff>0</xdr:colOff>
      <xdr:row>7</xdr:row>
      <xdr:rowOff>0</xdr:rowOff>
    </xdr:from>
    <xdr:to>
      <xdr:col>10</xdr:col>
      <xdr:colOff>249600</xdr:colOff>
      <xdr:row>11</xdr:row>
      <xdr:rowOff>169631</xdr:rowOff>
    </xdr:to>
    <xdr:pic>
      <xdr:nvPicPr>
        <xdr:cNvPr id="5" name="Grafik 3"/>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448300" y="1828800"/>
          <a:ext cx="1468800" cy="8459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108</xdr:row>
      <xdr:rowOff>42862</xdr:rowOff>
    </xdr:from>
    <xdr:to>
      <xdr:col>5</xdr:col>
      <xdr:colOff>1810350</xdr:colOff>
      <xdr:row>121</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88</xdr:row>
      <xdr:rowOff>0</xdr:rowOff>
    </xdr:from>
    <xdr:to>
      <xdr:col>5</xdr:col>
      <xdr:colOff>1809750</xdr:colOff>
      <xdr:row>100</xdr:row>
      <xdr:rowOff>119063</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65</xdr:row>
      <xdr:rowOff>0</xdr:rowOff>
    </xdr:from>
    <xdr:to>
      <xdr:col>5</xdr:col>
      <xdr:colOff>1810350</xdr:colOff>
      <xdr:row>77</xdr:row>
      <xdr:rowOff>119063</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Richard/Dropbox/SADC%20RERA%20minigrids/Tariffs%20workshop/Presentations/Power%20Purchase%20Tool%20-%20Case%20Study%20-%20Solution%20(Comprehensiv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Richard/Google%20Drive/Docs%20-%20Work/ECA/Projects%20worked%20on/Kenya%20RES%20386/Docs/Richard%20Work%20in%20Progress/FiT%20Model%20v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Power purchase calculations"/>
    </sheetNames>
    <definedNames>
      <definedName name="Title_Project" sheetId="0"/>
    </definedNames>
    <sheetDataSet>
      <sheetData sheetId="0">
        <row r="2">
          <cell r="B2" t="str">
            <v>Power Purchase Tool</v>
          </cell>
        </row>
      </sheetData>
      <sheetData sheetId="1">
        <row r="2">
          <cell r="B2" t="str">
            <v>Unit</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puts"/>
      <sheetName val="Calcs (Selected Tech)"/>
      <sheetName val="Outputs"/>
      <sheetName val="Benchmarks"/>
    </sheetNames>
    <sheetDataSet>
      <sheetData sheetId="0"/>
      <sheetData sheetId="1"/>
      <sheetData sheetId="2"/>
      <sheetData sheetId="3"/>
      <sheetData sheetId="4" refreshError="1"/>
    </sheetDataSet>
  </externalBook>
</externalLink>
</file>

<file path=xl/theme/theme1.xml><?xml version="1.0" encoding="utf-8"?>
<a:theme xmlns:a="http://schemas.openxmlformats.org/drawingml/2006/main" name="ECA Theme">
  <a:themeElements>
    <a:clrScheme name="ECA Colours">
      <a:dk1>
        <a:sysClr val="windowText" lastClr="000000"/>
      </a:dk1>
      <a:lt1>
        <a:sysClr val="window" lastClr="FFFFFF"/>
      </a:lt1>
      <a:dk2>
        <a:srgbClr val="425968"/>
      </a:dk2>
      <a:lt2>
        <a:srgbClr val="D1CEC6"/>
      </a:lt2>
      <a:accent1>
        <a:srgbClr val="9BAABF"/>
      </a:accent1>
      <a:accent2>
        <a:srgbClr val="425968"/>
      </a:accent2>
      <a:accent3>
        <a:srgbClr val="D1CEC6"/>
      </a:accent3>
      <a:accent4>
        <a:srgbClr val="919693"/>
      </a:accent4>
      <a:accent5>
        <a:srgbClr val="E28C05"/>
      </a:accent5>
      <a:accent6>
        <a:srgbClr val="73923C"/>
      </a:accent6>
      <a:hlink>
        <a:srgbClr val="425968"/>
      </a:hlink>
      <a:folHlink>
        <a:srgbClr val="E28C05"/>
      </a:folHlink>
    </a:clrScheme>
    <a:fontScheme name="Office">
      <a:majorFont>
        <a:latin typeface="Cambria"/>
        <a:ea typeface=""/>
        <a:cs typeface=""/>
        <a:font script="Jpan" typeface="ＭＳ 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明朝"/>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100"/>
  <sheetViews>
    <sheetView showGridLines="0" tabSelected="1" workbookViewId="0">
      <selection activeCell="B24" sqref="B24"/>
    </sheetView>
  </sheetViews>
  <sheetFormatPr defaultColWidth="0" defaultRowHeight="12.75" customHeight="1" zeroHeight="1" x14ac:dyDescent="0.25"/>
  <cols>
    <col min="1" max="1" width="4.28515625" style="7" customWidth="1"/>
    <col min="2" max="2" width="22.5703125" style="7" customWidth="1"/>
    <col min="3" max="52" width="9.140625" style="7" customWidth="1"/>
    <col min="53" max="16384" width="9.140625" style="7" hidden="1"/>
  </cols>
  <sheetData>
    <row r="1" spans="2:16" s="4" customFormat="1" x14ac:dyDescent="0.25"/>
    <row r="2" spans="2:16" s="4" customFormat="1" ht="26.25" x14ac:dyDescent="0.25">
      <c r="C2" s="5" t="s">
        <v>70</v>
      </c>
    </row>
    <row r="3" spans="2:16" s="4" customFormat="1" ht="18.75" x14ac:dyDescent="0.25">
      <c r="C3" s="6" t="s">
        <v>15</v>
      </c>
    </row>
    <row r="4" spans="2:16" s="4" customFormat="1" ht="15" x14ac:dyDescent="0.25">
      <c r="C4" s="2"/>
    </row>
    <row r="5" spans="2:16" s="4" customFormat="1" x14ac:dyDescent="0.25"/>
    <row r="6" spans="2:16" s="4" customFormat="1" ht="45.75" customHeight="1" x14ac:dyDescent="0.25">
      <c r="C6" s="51" t="s">
        <v>16</v>
      </c>
      <c r="D6" s="51"/>
      <c r="E6" s="51"/>
      <c r="F6" s="51"/>
      <c r="G6" s="51"/>
      <c r="H6" s="51"/>
      <c r="I6" s="51"/>
      <c r="J6" s="51"/>
      <c r="K6" s="51"/>
      <c r="L6" s="51"/>
      <c r="M6" s="51"/>
      <c r="N6" s="51"/>
      <c r="O6" s="51"/>
      <c r="P6" s="51"/>
    </row>
    <row r="7" spans="2:16" s="4" customFormat="1" x14ac:dyDescent="0.25">
      <c r="C7" s="8"/>
      <c r="D7" s="8"/>
      <c r="E7" s="8"/>
      <c r="F7" s="8"/>
      <c r="G7" s="8"/>
      <c r="H7" s="8"/>
      <c r="I7" s="8"/>
      <c r="J7" s="8"/>
      <c r="K7" s="8"/>
      <c r="L7" s="8"/>
      <c r="M7" s="8"/>
      <c r="N7" s="8"/>
      <c r="O7" s="8"/>
      <c r="P7" s="8"/>
    </row>
    <row r="8" spans="2:16" s="4" customFormat="1" ht="15" x14ac:dyDescent="0.25">
      <c r="C8" s="9"/>
      <c r="D8" s="8"/>
      <c r="E8" s="8"/>
      <c r="F8" s="8"/>
      <c r="G8" s="8"/>
      <c r="H8" s="8"/>
      <c r="I8" s="8"/>
      <c r="J8" s="8"/>
      <c r="K8" s="8"/>
      <c r="L8" s="8"/>
      <c r="M8" s="8"/>
      <c r="N8" s="8"/>
      <c r="O8" s="8"/>
      <c r="P8" s="8"/>
    </row>
    <row r="9" spans="2:16" s="4" customFormat="1" x14ac:dyDescent="0.25">
      <c r="C9" s="8"/>
      <c r="D9" s="8"/>
      <c r="E9" s="8"/>
      <c r="F9" s="8"/>
      <c r="G9" s="8"/>
      <c r="H9" s="8"/>
      <c r="I9" s="8"/>
      <c r="J9" s="8"/>
      <c r="K9" s="8"/>
      <c r="L9" s="8"/>
      <c r="M9" s="8"/>
      <c r="N9" s="8"/>
      <c r="O9" s="8"/>
      <c r="P9" s="8"/>
    </row>
    <row r="10" spans="2:16" s="4" customFormat="1" x14ac:dyDescent="0.25">
      <c r="C10" s="8"/>
      <c r="D10" s="8"/>
      <c r="E10" s="8"/>
      <c r="F10" s="8"/>
      <c r="G10" s="8"/>
      <c r="H10" s="8"/>
      <c r="I10" s="8"/>
      <c r="J10" s="8"/>
      <c r="K10" s="8"/>
      <c r="L10" s="8"/>
      <c r="M10" s="8"/>
      <c r="N10" s="8"/>
      <c r="O10" s="8"/>
      <c r="P10" s="8"/>
    </row>
    <row r="11" spans="2:16" s="4" customFormat="1" x14ac:dyDescent="0.25">
      <c r="C11" s="8"/>
      <c r="D11" s="8"/>
      <c r="E11" s="8"/>
      <c r="F11" s="8"/>
      <c r="G11" s="8"/>
      <c r="H11" s="8"/>
      <c r="I11" s="8"/>
      <c r="J11" s="8"/>
      <c r="K11" s="8"/>
      <c r="L11" s="8"/>
      <c r="M11" s="8"/>
      <c r="N11" s="8"/>
      <c r="O11" s="8"/>
      <c r="P11" s="8"/>
    </row>
    <row r="12" spans="2:16" s="4" customFormat="1" x14ac:dyDescent="0.25">
      <c r="C12" s="8"/>
      <c r="D12" s="8"/>
      <c r="E12" s="8"/>
      <c r="F12" s="8"/>
      <c r="G12" s="8"/>
      <c r="H12" s="8"/>
      <c r="I12" s="8"/>
      <c r="J12" s="8"/>
      <c r="K12" s="8"/>
      <c r="L12" s="8"/>
      <c r="M12" s="8"/>
      <c r="N12" s="8"/>
      <c r="O12" s="8"/>
      <c r="P12" s="8"/>
    </row>
    <row r="13" spans="2:16" s="4" customFormat="1" ht="15" x14ac:dyDescent="0.25">
      <c r="B13" s="2" t="s">
        <v>71</v>
      </c>
      <c r="C13" s="8"/>
      <c r="D13" s="8"/>
      <c r="E13" s="8"/>
      <c r="F13" s="8"/>
      <c r="G13" s="8"/>
      <c r="H13" s="8"/>
      <c r="I13" s="8"/>
      <c r="J13" s="8"/>
      <c r="K13" s="8"/>
      <c r="L13" s="8"/>
      <c r="M13" s="8"/>
      <c r="N13" s="8"/>
      <c r="O13" s="8"/>
      <c r="P13" s="8"/>
    </row>
    <row r="14" spans="2:16" s="4" customFormat="1" x14ac:dyDescent="0.25">
      <c r="C14" s="8"/>
      <c r="D14" s="8"/>
      <c r="E14" s="8"/>
      <c r="F14" s="8"/>
      <c r="G14" s="8"/>
      <c r="H14" s="8"/>
      <c r="I14" s="8"/>
      <c r="J14" s="8"/>
      <c r="K14" s="8"/>
      <c r="L14" s="8"/>
      <c r="M14" s="8"/>
      <c r="N14" s="8"/>
      <c r="O14" s="8"/>
      <c r="P14" s="8"/>
    </row>
    <row r="15" spans="2:16" s="4" customFormat="1" x14ac:dyDescent="0.25">
      <c r="B15" s="20" t="s">
        <v>22</v>
      </c>
    </row>
    <row r="16" spans="2:16" s="4" customFormat="1" x14ac:dyDescent="0.25"/>
    <row r="17" s="4" customFormat="1" x14ac:dyDescent="0.25"/>
    <row r="18" s="4" customFormat="1" x14ac:dyDescent="0.25"/>
    <row r="19" s="4" customFormat="1" x14ac:dyDescent="0.25"/>
    <row r="20" s="4" customFormat="1" x14ac:dyDescent="0.25"/>
    <row r="21" s="4" customFormat="1" x14ac:dyDescent="0.25"/>
    <row r="22" s="4" customFormat="1" x14ac:dyDescent="0.25"/>
    <row r="23" s="4" customFormat="1" x14ac:dyDescent="0.25"/>
    <row r="24" s="4" customFormat="1" x14ac:dyDescent="0.25"/>
    <row r="25" s="4" customFormat="1" x14ac:dyDescent="0.25"/>
    <row r="26" s="4" customFormat="1" x14ac:dyDescent="0.25"/>
    <row r="27" s="4" customFormat="1" x14ac:dyDescent="0.25"/>
    <row r="28" s="4" customFormat="1" x14ac:dyDescent="0.25"/>
    <row r="29" s="4" customFormat="1" x14ac:dyDescent="0.25"/>
    <row r="30" s="4" customFormat="1" x14ac:dyDescent="0.25"/>
    <row r="31" s="4" customFormat="1" x14ac:dyDescent="0.25"/>
    <row r="32" s="4" customFormat="1" x14ac:dyDescent="0.25"/>
    <row r="33" s="4" customFormat="1" x14ac:dyDescent="0.25"/>
    <row r="34" s="4" customFormat="1" x14ac:dyDescent="0.25"/>
    <row r="35" s="4" customFormat="1" x14ac:dyDescent="0.25"/>
    <row r="36" s="4" customFormat="1" x14ac:dyDescent="0.25"/>
    <row r="37" s="4" customFormat="1" x14ac:dyDescent="0.25"/>
    <row r="38" s="4" customFormat="1" x14ac:dyDescent="0.25"/>
    <row r="39" s="4" customFormat="1" x14ac:dyDescent="0.25"/>
    <row r="40" s="4" customFormat="1" x14ac:dyDescent="0.25"/>
    <row r="41" s="4" customFormat="1" x14ac:dyDescent="0.25"/>
    <row r="42" s="4" customFormat="1" x14ac:dyDescent="0.25"/>
    <row r="43" s="4" customFormat="1" x14ac:dyDescent="0.25"/>
    <row r="44" s="4" customFormat="1" x14ac:dyDescent="0.25"/>
    <row r="45" s="4" customFormat="1" x14ac:dyDescent="0.25"/>
    <row r="46" s="4" customFormat="1" x14ac:dyDescent="0.25"/>
    <row r="47" s="4" customFormat="1" x14ac:dyDescent="0.25"/>
    <row r="48" s="4" customFormat="1" x14ac:dyDescent="0.25"/>
    <row r="49" s="4" customFormat="1" x14ac:dyDescent="0.25"/>
    <row r="50" s="4" customFormat="1" x14ac:dyDescent="0.25"/>
    <row r="51" s="4" customFormat="1" x14ac:dyDescent="0.25"/>
    <row r="52" s="4" customFormat="1" x14ac:dyDescent="0.25"/>
    <row r="53" s="4" customFormat="1" x14ac:dyDescent="0.25"/>
    <row r="54" s="4" customFormat="1" x14ac:dyDescent="0.25"/>
    <row r="55" s="4" customFormat="1" x14ac:dyDescent="0.25"/>
    <row r="56" s="4" customFormat="1" x14ac:dyDescent="0.25"/>
    <row r="57" s="4" customFormat="1" x14ac:dyDescent="0.25"/>
    <row r="58" s="4" customFormat="1" x14ac:dyDescent="0.25"/>
    <row r="59" s="4" customFormat="1" x14ac:dyDescent="0.25"/>
    <row r="60" s="4" customFormat="1" x14ac:dyDescent="0.25"/>
    <row r="61" s="4" customFormat="1" x14ac:dyDescent="0.25"/>
    <row r="62" s="4" customFormat="1" x14ac:dyDescent="0.25"/>
    <row r="63" s="4" customFormat="1" x14ac:dyDescent="0.25"/>
    <row r="64" s="4" customFormat="1" x14ac:dyDescent="0.25"/>
    <row r="65" s="4" customFormat="1" x14ac:dyDescent="0.25"/>
    <row r="66" s="4" customFormat="1" x14ac:dyDescent="0.25"/>
    <row r="67" s="4" customFormat="1" x14ac:dyDescent="0.25"/>
    <row r="68" s="4" customFormat="1" x14ac:dyDescent="0.25"/>
    <row r="69" s="4" customFormat="1" x14ac:dyDescent="0.25"/>
    <row r="70" s="4" customFormat="1" x14ac:dyDescent="0.25"/>
    <row r="71" s="4" customFormat="1" x14ac:dyDescent="0.25"/>
    <row r="72" s="4" customFormat="1" x14ac:dyDescent="0.25"/>
    <row r="73" s="4" customFormat="1" x14ac:dyDescent="0.25"/>
    <row r="74" s="4" customFormat="1" x14ac:dyDescent="0.25"/>
    <row r="75" s="4" customFormat="1" x14ac:dyDescent="0.25"/>
    <row r="76" s="4" customFormat="1" x14ac:dyDescent="0.25"/>
    <row r="77" s="4" customFormat="1" x14ac:dyDescent="0.25"/>
    <row r="78" s="4" customFormat="1" x14ac:dyDescent="0.25"/>
    <row r="79" s="4" customFormat="1" x14ac:dyDescent="0.25"/>
    <row r="80" s="4" customFormat="1" x14ac:dyDescent="0.25"/>
    <row r="81" s="4" customFormat="1" x14ac:dyDescent="0.25"/>
    <row r="82" s="4" customFormat="1" x14ac:dyDescent="0.25"/>
    <row r="83" s="4" customFormat="1" x14ac:dyDescent="0.25"/>
    <row r="84" s="4" customFormat="1" x14ac:dyDescent="0.25"/>
    <row r="85" s="4" customFormat="1" x14ac:dyDescent="0.25"/>
    <row r="86" s="4" customFormat="1" x14ac:dyDescent="0.25"/>
    <row r="87" s="4" customFormat="1" x14ac:dyDescent="0.25"/>
    <row r="88" s="4" customFormat="1" x14ac:dyDescent="0.25"/>
    <row r="89" s="4" customFormat="1" x14ac:dyDescent="0.25"/>
    <row r="90" s="4" customFormat="1" x14ac:dyDescent="0.25"/>
    <row r="91" s="4" customFormat="1" x14ac:dyDescent="0.25"/>
    <row r="92" s="4" customFormat="1" x14ac:dyDescent="0.25"/>
    <row r="93" s="4" customFormat="1" x14ac:dyDescent="0.25"/>
    <row r="94" s="4" customFormat="1" x14ac:dyDescent="0.25"/>
    <row r="95" s="4" customFormat="1" x14ac:dyDescent="0.25"/>
    <row r="96" s="4" customFormat="1" x14ac:dyDescent="0.25"/>
    <row r="97" s="4" customFormat="1" x14ac:dyDescent="0.25"/>
    <row r="98" s="4" customFormat="1" x14ac:dyDescent="0.25"/>
    <row r="99" s="4" customFormat="1" x14ac:dyDescent="0.25"/>
    <row r="100" s="4" customFormat="1" x14ac:dyDescent="0.25"/>
  </sheetData>
  <mergeCells count="1">
    <mergeCell ref="C6:P6"/>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08"/>
  <sheetViews>
    <sheetView workbookViewId="0">
      <pane xSplit="1" ySplit="2" topLeftCell="B3" activePane="bottomRight" state="frozen"/>
      <selection pane="topRight" activeCell="B1" sqref="B1"/>
      <selection pane="bottomLeft" activeCell="A4" sqref="A4"/>
      <selection pane="bottomRight" activeCell="A7" sqref="A7"/>
    </sheetView>
  </sheetViews>
  <sheetFormatPr defaultColWidth="9.140625" defaultRowHeight="12.75" x14ac:dyDescent="0.2"/>
  <cols>
    <col min="1" max="1" width="32.7109375" style="13" customWidth="1"/>
    <col min="2" max="2" width="12.42578125" style="13" customWidth="1"/>
    <col min="3" max="5" width="16.7109375" style="50" customWidth="1"/>
    <col min="6" max="6" width="37.140625" style="19" customWidth="1"/>
    <col min="7" max="7" width="12.28515625" style="19" bestFit="1" customWidth="1"/>
    <col min="8" max="16384" width="9.140625" style="13"/>
  </cols>
  <sheetData>
    <row r="1" spans="1:6" s="1" customFormat="1" ht="15.75" x14ac:dyDescent="0.25">
      <c r="A1" s="22" t="str">
        <f>[1]TITLE!Title_Project</f>
        <v>Power Purchase Tool</v>
      </c>
      <c r="B1" s="3"/>
      <c r="C1" s="21"/>
      <c r="D1" s="21"/>
    </row>
    <row r="2" spans="1:6" s="1" customFormat="1" ht="15" x14ac:dyDescent="0.25">
      <c r="B2" s="1" t="s">
        <v>0</v>
      </c>
      <c r="C2" s="1" t="s">
        <v>24</v>
      </c>
      <c r="D2" s="1" t="s">
        <v>25</v>
      </c>
      <c r="E2" s="1" t="s">
        <v>26</v>
      </c>
      <c r="F2" s="1" t="s">
        <v>1</v>
      </c>
    </row>
    <row r="3" spans="1:6" s="11" customFormat="1" x14ac:dyDescent="0.2">
      <c r="C3" s="23"/>
      <c r="D3" s="23"/>
      <c r="E3" s="23"/>
      <c r="F3" s="24"/>
    </row>
    <row r="4" spans="1:6" s="10" customFormat="1" x14ac:dyDescent="0.2">
      <c r="A4" s="10" t="s">
        <v>17</v>
      </c>
      <c r="C4" s="25"/>
      <c r="D4" s="25"/>
      <c r="E4" s="25"/>
      <c r="F4" s="12"/>
    </row>
    <row r="5" spans="1:6" s="18" customFormat="1" x14ac:dyDescent="0.2">
      <c r="C5" s="26"/>
      <c r="D5" s="26"/>
      <c r="E5" s="26"/>
      <c r="F5" s="27"/>
    </row>
    <row r="6" spans="1:6" s="18" customFormat="1" x14ac:dyDescent="0.2">
      <c r="A6" s="18" t="s">
        <v>27</v>
      </c>
      <c r="C6" s="26"/>
      <c r="D6" s="26"/>
      <c r="E6" s="26"/>
      <c r="F6" s="27"/>
    </row>
    <row r="7" spans="1:6" s="18" customFormat="1" x14ac:dyDescent="0.2">
      <c r="C7" s="26"/>
      <c r="D7" s="26"/>
      <c r="E7" s="26"/>
      <c r="F7" s="27"/>
    </row>
    <row r="8" spans="1:6" x14ac:dyDescent="0.2">
      <c r="A8" s="13" t="s">
        <v>3</v>
      </c>
      <c r="C8" s="28" t="s">
        <v>28</v>
      </c>
      <c r="D8" s="28" t="s">
        <v>29</v>
      </c>
      <c r="E8" s="28" t="s">
        <v>30</v>
      </c>
    </row>
    <row r="9" spans="1:6" x14ac:dyDescent="0.2">
      <c r="A9" s="13" t="s">
        <v>31</v>
      </c>
      <c r="C9" s="28" t="s">
        <v>32</v>
      </c>
      <c r="D9" s="28" t="s">
        <v>32</v>
      </c>
      <c r="E9" s="28" t="s">
        <v>32</v>
      </c>
    </row>
    <row r="10" spans="1:6" x14ac:dyDescent="0.2">
      <c r="A10" s="13" t="s">
        <v>33</v>
      </c>
      <c r="B10" s="13" t="s">
        <v>4</v>
      </c>
      <c r="C10" s="28">
        <v>20</v>
      </c>
      <c r="D10" s="28">
        <v>10</v>
      </c>
      <c r="E10" s="28">
        <v>10</v>
      </c>
    </row>
    <row r="11" spans="1:6" x14ac:dyDescent="0.2">
      <c r="A11" s="13" t="s">
        <v>14</v>
      </c>
      <c r="B11" s="13" t="s">
        <v>2</v>
      </c>
      <c r="C11" s="28">
        <v>20</v>
      </c>
      <c r="D11" s="28">
        <v>20</v>
      </c>
      <c r="E11" s="28">
        <v>20</v>
      </c>
    </row>
    <row r="12" spans="1:6" x14ac:dyDescent="0.2">
      <c r="A12" s="13" t="s">
        <v>34</v>
      </c>
      <c r="B12" s="13" t="s">
        <v>5</v>
      </c>
      <c r="C12" s="29">
        <v>0.9</v>
      </c>
      <c r="D12" s="29">
        <v>0.4</v>
      </c>
      <c r="E12" s="29">
        <v>0.8</v>
      </c>
      <c r="F12" s="19" t="s">
        <v>35</v>
      </c>
    </row>
    <row r="13" spans="1:6" x14ac:dyDescent="0.2">
      <c r="C13" s="30"/>
      <c r="D13" s="30"/>
      <c r="E13" s="30"/>
    </row>
    <row r="14" spans="1:6" s="18" customFormat="1" x14ac:dyDescent="0.2">
      <c r="A14" s="18" t="s">
        <v>12</v>
      </c>
      <c r="C14" s="26"/>
      <c r="D14" s="26"/>
      <c r="E14" s="26"/>
      <c r="F14" s="27"/>
    </row>
    <row r="15" spans="1:6" s="18" customFormat="1" x14ac:dyDescent="0.2">
      <c r="C15" s="26"/>
      <c r="D15" s="26"/>
      <c r="E15" s="26"/>
      <c r="F15" s="27"/>
    </row>
    <row r="16" spans="1:6" s="18" customFormat="1" x14ac:dyDescent="0.2">
      <c r="A16" s="17" t="s">
        <v>6</v>
      </c>
      <c r="B16" s="13" t="s">
        <v>18</v>
      </c>
      <c r="C16" s="31">
        <v>0.5</v>
      </c>
      <c r="D16" s="31">
        <v>3</v>
      </c>
      <c r="E16" s="31">
        <v>2</v>
      </c>
      <c r="F16" s="27"/>
    </row>
    <row r="17" spans="1:8" x14ac:dyDescent="0.2">
      <c r="A17" s="17" t="s">
        <v>36</v>
      </c>
      <c r="B17" s="13" t="s">
        <v>18</v>
      </c>
      <c r="C17" s="31">
        <v>10</v>
      </c>
      <c r="D17" s="31">
        <v>23</v>
      </c>
      <c r="E17" s="31">
        <v>20</v>
      </c>
      <c r="F17" s="19" t="s">
        <v>37</v>
      </c>
    </row>
    <row r="18" spans="1:8" x14ac:dyDescent="0.2">
      <c r="A18" s="13" t="s">
        <v>38</v>
      </c>
      <c r="B18" s="13" t="s">
        <v>18</v>
      </c>
      <c r="C18" s="31">
        <v>0.5</v>
      </c>
      <c r="D18" s="31">
        <v>2</v>
      </c>
      <c r="E18" s="31">
        <v>2</v>
      </c>
      <c r="F18" s="19" t="s">
        <v>39</v>
      </c>
    </row>
    <row r="19" spans="1:8" x14ac:dyDescent="0.2">
      <c r="A19" s="13" t="s">
        <v>19</v>
      </c>
      <c r="B19" s="13" t="s">
        <v>18</v>
      </c>
      <c r="C19" s="32">
        <f>SUM(C16:C18)</f>
        <v>11</v>
      </c>
      <c r="D19" s="32">
        <f>SUM(D16:D18)</f>
        <v>28</v>
      </c>
      <c r="E19" s="32">
        <f>SUM(E16:E18)</f>
        <v>24</v>
      </c>
    </row>
    <row r="20" spans="1:8" x14ac:dyDescent="0.2">
      <c r="C20" s="32"/>
      <c r="D20" s="32"/>
      <c r="E20" s="32"/>
    </row>
    <row r="21" spans="1:8" s="18" customFormat="1" x14ac:dyDescent="0.2">
      <c r="A21" s="18" t="s">
        <v>20</v>
      </c>
      <c r="C21" s="26"/>
      <c r="D21" s="26"/>
      <c r="E21" s="26"/>
      <c r="F21" s="27"/>
    </row>
    <row r="22" spans="1:8" s="18" customFormat="1" x14ac:dyDescent="0.2">
      <c r="C22" s="26"/>
      <c r="D22" s="26"/>
      <c r="E22" s="26"/>
      <c r="F22" s="27"/>
    </row>
    <row r="23" spans="1:8" s="19" customFormat="1" x14ac:dyDescent="0.2">
      <c r="A23" s="13" t="s">
        <v>40</v>
      </c>
      <c r="B23" s="13" t="s">
        <v>41</v>
      </c>
      <c r="C23" s="31">
        <v>100</v>
      </c>
      <c r="D23" s="31">
        <v>700</v>
      </c>
      <c r="E23" s="31">
        <v>480</v>
      </c>
      <c r="H23" s="33"/>
    </row>
    <row r="24" spans="1:8" s="19" customFormat="1" x14ac:dyDescent="0.2">
      <c r="A24" s="13" t="s">
        <v>42</v>
      </c>
      <c r="B24" s="13" t="s">
        <v>7</v>
      </c>
      <c r="C24" s="31">
        <v>0</v>
      </c>
      <c r="D24" s="31">
        <v>0</v>
      </c>
      <c r="E24" s="31">
        <v>8.9999999999999993E-3</v>
      </c>
      <c r="H24" s="34"/>
    </row>
    <row r="25" spans="1:8" s="19" customFormat="1" x14ac:dyDescent="0.2">
      <c r="A25" s="13" t="s">
        <v>21</v>
      </c>
      <c r="B25" s="13" t="s">
        <v>7</v>
      </c>
      <c r="C25" s="31">
        <v>0.32</v>
      </c>
      <c r="D25" s="31">
        <v>0</v>
      </c>
      <c r="E25" s="31">
        <f>40/1000</f>
        <v>0.04</v>
      </c>
      <c r="H25" s="35"/>
    </row>
    <row r="26" spans="1:8" s="19" customFormat="1" x14ac:dyDescent="0.2">
      <c r="A26" s="13"/>
      <c r="B26" s="13"/>
      <c r="C26" s="30"/>
      <c r="D26" s="30"/>
      <c r="E26" s="30"/>
    </row>
    <row r="27" spans="1:8" s="18" customFormat="1" x14ac:dyDescent="0.2">
      <c r="A27" s="18" t="s">
        <v>43</v>
      </c>
      <c r="C27" s="26"/>
      <c r="D27" s="26"/>
      <c r="E27" s="26"/>
      <c r="F27" s="27"/>
    </row>
    <row r="28" spans="1:8" s="18" customFormat="1" x14ac:dyDescent="0.2">
      <c r="C28" s="26"/>
      <c r="D28" s="26"/>
      <c r="E28" s="26"/>
      <c r="F28" s="27"/>
    </row>
    <row r="29" spans="1:8" x14ac:dyDescent="0.2">
      <c r="A29" s="15" t="s">
        <v>11</v>
      </c>
      <c r="B29" s="15" t="s">
        <v>5</v>
      </c>
      <c r="C29" s="29">
        <v>0.7</v>
      </c>
      <c r="D29" s="29">
        <v>0.7</v>
      </c>
      <c r="E29" s="29">
        <v>0.7</v>
      </c>
      <c r="F29" s="13"/>
      <c r="G29" s="13"/>
    </row>
    <row r="30" spans="1:8" x14ac:dyDescent="0.2">
      <c r="A30" s="15" t="s">
        <v>44</v>
      </c>
      <c r="B30" s="15" t="s">
        <v>5</v>
      </c>
      <c r="C30" s="29">
        <v>0.08</v>
      </c>
      <c r="D30" s="29">
        <v>0.08</v>
      </c>
      <c r="E30" s="29">
        <v>0.08</v>
      </c>
      <c r="F30" s="13"/>
      <c r="G30" s="13"/>
    </row>
    <row r="31" spans="1:8" x14ac:dyDescent="0.2">
      <c r="A31" s="15" t="s">
        <v>45</v>
      </c>
      <c r="B31" s="15" t="s">
        <v>5</v>
      </c>
      <c r="C31" s="29">
        <v>0.18</v>
      </c>
      <c r="D31" s="29">
        <v>0.18</v>
      </c>
      <c r="E31" s="29">
        <v>0.18</v>
      </c>
      <c r="F31" s="13"/>
      <c r="G31" s="13"/>
    </row>
    <row r="32" spans="1:8" s="19" customFormat="1" x14ac:dyDescent="0.2">
      <c r="A32" s="13" t="s">
        <v>46</v>
      </c>
      <c r="B32" s="13" t="s">
        <v>5</v>
      </c>
      <c r="C32" s="36">
        <f>C29*C30+(1-C29)*C31</f>
        <v>0.11</v>
      </c>
      <c r="D32" s="36">
        <f>D29*D30+(1-D29)*D31</f>
        <v>0.11</v>
      </c>
      <c r="E32" s="36">
        <f>E29*E30+(1-E29)*E31</f>
        <v>0.11</v>
      </c>
      <c r="F32" s="19" t="s">
        <v>47</v>
      </c>
    </row>
    <row r="33" spans="1:6" s="19" customFormat="1" x14ac:dyDescent="0.2">
      <c r="A33" s="13"/>
      <c r="B33" s="13"/>
      <c r="C33" s="30"/>
      <c r="D33" s="30"/>
      <c r="E33" s="30"/>
    </row>
    <row r="34" spans="1:6" s="18" customFormat="1" x14ac:dyDescent="0.2">
      <c r="A34" s="18" t="s">
        <v>48</v>
      </c>
      <c r="C34" s="26"/>
      <c r="D34" s="26"/>
      <c r="E34" s="26"/>
      <c r="F34" s="27"/>
    </row>
    <row r="35" spans="1:6" s="18" customFormat="1" x14ac:dyDescent="0.2">
      <c r="C35" s="26"/>
      <c r="D35" s="26"/>
      <c r="E35" s="26"/>
      <c r="F35" s="27"/>
    </row>
    <row r="36" spans="1:6" s="19" customFormat="1" x14ac:dyDescent="0.2">
      <c r="A36" s="13" t="s">
        <v>49</v>
      </c>
      <c r="B36" s="13" t="s">
        <v>18</v>
      </c>
      <c r="C36" s="31">
        <v>1</v>
      </c>
      <c r="D36" s="31">
        <v>10</v>
      </c>
      <c r="E36" s="31">
        <v>1.5</v>
      </c>
      <c r="F36" s="19" t="s">
        <v>50</v>
      </c>
    </row>
    <row r="37" spans="1:6" s="19" customFormat="1" x14ac:dyDescent="0.2">
      <c r="A37" s="13" t="s">
        <v>51</v>
      </c>
      <c r="B37" s="13" t="s">
        <v>7</v>
      </c>
      <c r="C37" s="32">
        <f>-PMT(C32,C11,C36)*10^6/(C10*1000)/(8760*C12)</f>
        <v>7.963954647205874E-4</v>
      </c>
      <c r="D37" s="32">
        <f>-PMT(D32,D11,D36)*10^6/(D10*1000)/(8760*D12)</f>
        <v>3.5837795912426432E-2</v>
      </c>
      <c r="E37" s="32">
        <f>-PMT(E32,E11,E36)*10^6/(E10*1000)/(8760*E12)</f>
        <v>2.6878346934319825E-3</v>
      </c>
    </row>
    <row r="38" spans="1:6" s="19" customFormat="1" x14ac:dyDescent="0.2">
      <c r="A38" s="13" t="s">
        <v>52</v>
      </c>
      <c r="B38" s="13" t="s">
        <v>5</v>
      </c>
      <c r="C38" s="29">
        <v>0.01</v>
      </c>
      <c r="D38" s="29">
        <v>0.1</v>
      </c>
      <c r="E38" s="29">
        <v>0.03</v>
      </c>
      <c r="F38" s="19" t="s">
        <v>53</v>
      </c>
    </row>
    <row r="39" spans="1:6" s="19" customFormat="1" x14ac:dyDescent="0.2">
      <c r="A39" s="13"/>
      <c r="B39" s="13"/>
      <c r="C39" s="30"/>
      <c r="D39" s="30"/>
      <c r="E39" s="30"/>
    </row>
    <row r="40" spans="1:6" s="10" customFormat="1" x14ac:dyDescent="0.2">
      <c r="A40" s="10" t="s">
        <v>23</v>
      </c>
      <c r="C40" s="25"/>
      <c r="D40" s="25"/>
      <c r="E40" s="25"/>
      <c r="F40" s="12"/>
    </row>
    <row r="41" spans="1:6" s="19" customFormat="1" x14ac:dyDescent="0.2">
      <c r="A41" s="13"/>
      <c r="B41" s="13"/>
      <c r="C41" s="30"/>
      <c r="D41" s="30"/>
      <c r="E41" s="30"/>
    </row>
    <row r="42" spans="1:6" s="19" customFormat="1" x14ac:dyDescent="0.2">
      <c r="A42" s="14" t="s">
        <v>9</v>
      </c>
      <c r="B42" s="13"/>
      <c r="C42" s="30"/>
      <c r="D42" s="30"/>
      <c r="E42" s="30"/>
    </row>
    <row r="43" spans="1:6" s="19" customFormat="1" x14ac:dyDescent="0.2">
      <c r="A43" s="13"/>
      <c r="B43" s="13"/>
      <c r="C43" s="30"/>
      <c r="D43" s="30"/>
      <c r="E43" s="30"/>
    </row>
    <row r="44" spans="1:6" s="19" customFormat="1" x14ac:dyDescent="0.2">
      <c r="A44" s="13" t="s">
        <v>54</v>
      </c>
      <c r="B44" s="13" t="s">
        <v>10</v>
      </c>
      <c r="C44" s="37">
        <f>C10*8760*C12</f>
        <v>157680</v>
      </c>
      <c r="D44" s="37">
        <f>D10*8760*D12</f>
        <v>35040</v>
      </c>
      <c r="E44" s="37">
        <f>E10*8760*E12</f>
        <v>70080</v>
      </c>
    </row>
    <row r="45" spans="1:6" s="19" customFormat="1" x14ac:dyDescent="0.2">
      <c r="A45" s="13"/>
      <c r="B45" s="13"/>
      <c r="C45" s="38"/>
      <c r="D45" s="30"/>
      <c r="E45" s="30"/>
    </row>
    <row r="46" spans="1:6" s="19" customFormat="1" x14ac:dyDescent="0.2">
      <c r="A46" s="14" t="s">
        <v>55</v>
      </c>
      <c r="B46" s="13"/>
      <c r="C46" s="38"/>
      <c r="D46" s="30"/>
      <c r="E46" s="30"/>
    </row>
    <row r="47" spans="1:6" s="19" customFormat="1" x14ac:dyDescent="0.2">
      <c r="A47" s="13"/>
      <c r="B47" s="13"/>
      <c r="C47" s="38"/>
      <c r="D47" s="30"/>
      <c r="E47" s="30"/>
    </row>
    <row r="48" spans="1:6" s="19" customFormat="1" x14ac:dyDescent="0.2">
      <c r="A48" s="13" t="s">
        <v>12</v>
      </c>
      <c r="B48" s="13" t="s">
        <v>18</v>
      </c>
      <c r="C48" s="39">
        <f>-PMT(C$32,C$11,C$19)</f>
        <v>1.3813320056485643</v>
      </c>
      <c r="D48" s="39">
        <f>-PMT(D$32,D$11,D$19)</f>
        <v>3.5161178325599822</v>
      </c>
      <c r="E48" s="39">
        <f>-PMT(E$32,E$11,E$19)</f>
        <v>3.0138152850514133</v>
      </c>
    </row>
    <row r="49" spans="1:7" s="19" customFormat="1" x14ac:dyDescent="0.2">
      <c r="A49" s="13" t="s">
        <v>56</v>
      </c>
      <c r="B49" s="13" t="s">
        <v>18</v>
      </c>
      <c r="C49" s="39">
        <f>C23*1000/10^6</f>
        <v>0.1</v>
      </c>
      <c r="D49" s="39">
        <f>D23*1000/10^6</f>
        <v>0.7</v>
      </c>
      <c r="E49" s="39">
        <f>E23*1000/10^6</f>
        <v>0.48</v>
      </c>
    </row>
    <row r="50" spans="1:7" s="19" customFormat="1" x14ac:dyDescent="0.2">
      <c r="A50" s="13" t="s">
        <v>57</v>
      </c>
      <c r="B50" s="13" t="s">
        <v>18</v>
      </c>
      <c r="C50" s="39">
        <f>((C24+C25)*C44*1000)/10^6</f>
        <v>50.457599999999999</v>
      </c>
      <c r="D50" s="39">
        <f>((D24+D25)*D44*1000)/10^6</f>
        <v>0</v>
      </c>
      <c r="E50" s="39">
        <f>((E24+E25)*E44*1000)/10^6</f>
        <v>3.4339200000000001</v>
      </c>
    </row>
    <row r="51" spans="1:7" s="19" customFormat="1" x14ac:dyDescent="0.2">
      <c r="A51" s="16" t="s">
        <v>19</v>
      </c>
      <c r="B51" s="13" t="s">
        <v>18</v>
      </c>
      <c r="C51" s="39">
        <f>SUM(C48:C50)</f>
        <v>51.938932005648567</v>
      </c>
      <c r="D51" s="39">
        <f>SUM(D48:D50)</f>
        <v>4.2161178325599824</v>
      </c>
      <c r="E51" s="39">
        <f>SUM(E48:E50)</f>
        <v>6.9277352850514138</v>
      </c>
    </row>
    <row r="52" spans="1:7" s="19" customFormat="1" x14ac:dyDescent="0.2">
      <c r="A52" s="16" t="s">
        <v>13</v>
      </c>
      <c r="B52" s="13" t="s">
        <v>18</v>
      </c>
      <c r="C52" s="39">
        <f>-PV(C$32,C$11,C51)</f>
        <v>413.60675762658798</v>
      </c>
      <c r="D52" s="39">
        <f>-PV(D$32,D$11,D51)</f>
        <v>33.574329682156822</v>
      </c>
      <c r="E52" s="39">
        <f>-PV(E$32,E$11,E51)</f>
        <v>55.167829185124596</v>
      </c>
    </row>
    <row r="53" spans="1:7" s="19" customFormat="1" x14ac:dyDescent="0.2">
      <c r="A53" s="13"/>
      <c r="B53" s="13"/>
      <c r="C53" s="30"/>
      <c r="D53" s="30"/>
      <c r="E53" s="30"/>
    </row>
    <row r="54" spans="1:7" s="19" customFormat="1" x14ac:dyDescent="0.2">
      <c r="A54" s="13" t="s">
        <v>58</v>
      </c>
      <c r="B54" s="13" t="s">
        <v>18</v>
      </c>
      <c r="C54" s="39">
        <f>-PMT(C$32,C$11,C36)</f>
        <v>0.12557563687714221</v>
      </c>
      <c r="D54" s="39">
        <f>-PMT(D$32,D$11,D36)</f>
        <v>1.2557563687714222</v>
      </c>
      <c r="E54" s="39">
        <f>-PMT(E$32,E$11,E36)</f>
        <v>0.18836345531571333</v>
      </c>
    </row>
    <row r="55" spans="1:7" s="19" customFormat="1" x14ac:dyDescent="0.2">
      <c r="A55" s="13"/>
      <c r="B55" s="13"/>
      <c r="C55" s="30"/>
      <c r="D55" s="30"/>
      <c r="E55" s="30"/>
    </row>
    <row r="56" spans="1:7" s="10" customFormat="1" x14ac:dyDescent="0.2">
      <c r="A56" s="10" t="s">
        <v>59</v>
      </c>
      <c r="C56" s="25"/>
      <c r="D56" s="25"/>
      <c r="E56" s="25"/>
      <c r="F56" s="12"/>
    </row>
    <row r="57" spans="1:7" s="18" customFormat="1" x14ac:dyDescent="0.2">
      <c r="C57" s="40"/>
      <c r="D57" s="40"/>
      <c r="E57" s="40"/>
      <c r="F57" s="41"/>
      <c r="G57" s="42"/>
    </row>
    <row r="58" spans="1:7" s="18" customFormat="1" x14ac:dyDescent="0.2">
      <c r="A58" s="18" t="s">
        <v>60</v>
      </c>
      <c r="C58" s="40"/>
      <c r="D58" s="40"/>
      <c r="E58" s="40"/>
      <c r="F58" s="41"/>
      <c r="G58" s="42"/>
    </row>
    <row r="59" spans="1:7" s="18" customFormat="1" x14ac:dyDescent="0.2">
      <c r="C59" s="43" t="str">
        <f>C$2&amp;": ("&amp;C$8&amp;", "&amp;C$10&amp;"MW)"</f>
        <v>IPP 1: (Diesel, 20MW)</v>
      </c>
      <c r="D59" s="43" t="str">
        <f>D$2&amp;": ("&amp;D$8&amp;", "&amp;D$10&amp;"MW)"</f>
        <v>IPP 2: (Hydro, 10MW)</v>
      </c>
      <c r="E59" s="43" t="str">
        <f>E$2&amp;": ("&amp;E$8&amp;", "&amp;E$10&amp;"MW)"</f>
        <v>IPP 3: (Biomass, 10MW)</v>
      </c>
      <c r="F59" s="27"/>
    </row>
    <row r="60" spans="1:7" s="19" customFormat="1" x14ac:dyDescent="0.2">
      <c r="A60" s="13" t="s">
        <v>61</v>
      </c>
      <c r="B60" s="13" t="s">
        <v>8</v>
      </c>
      <c r="C60" s="32">
        <f>IF(C$9="Firm",(C48+C49)*10^6/(C10*1000),0)</f>
        <v>74.066600282428212</v>
      </c>
      <c r="D60" s="32">
        <f>IF(D9="Firm",(D48+D49)*10^6/(D10*1000),0)</f>
        <v>421.6117832559982</v>
      </c>
      <c r="E60" s="32">
        <f>IF(E9="Firm",(-PMT(E$32,E$11,E$19*10^6)+E23*1000)/(E$10*1000),0)</f>
        <v>349.38152850514132</v>
      </c>
      <c r="F60" s="44"/>
    </row>
    <row r="61" spans="1:7" s="19" customFormat="1" x14ac:dyDescent="0.2">
      <c r="A61" s="13" t="s">
        <v>62</v>
      </c>
      <c r="B61" s="13" t="s">
        <v>7</v>
      </c>
      <c r="C61" s="32">
        <f>(C50*10^6)/(C44*1000)+IF(C$9="Firm",0,(C48+C49)*10^6/(C44*1000))</f>
        <v>0.32</v>
      </c>
      <c r="D61" s="32">
        <f>(D50*10^6)/(D44*1000)+IF(D$9="Firm",0,(D48+D49)*10^6/(D44*1000))</f>
        <v>0</v>
      </c>
      <c r="E61" s="32">
        <f>E24+E25+IF(E9&lt;&gt;"Firm",(-PMT(E$32,E$11,E$19*10^6)+E23*1000)/(E$10*1000)/(8760*E12),0)</f>
        <v>4.9000000000000002E-2</v>
      </c>
    </row>
    <row r="62" spans="1:7" s="19" customFormat="1" x14ac:dyDescent="0.2">
      <c r="A62" s="13"/>
      <c r="B62" s="13"/>
      <c r="C62" s="32"/>
      <c r="D62" s="32"/>
      <c r="E62" s="32"/>
    </row>
    <row r="63" spans="1:7" s="19" customFormat="1" x14ac:dyDescent="0.2">
      <c r="A63" s="16" t="s">
        <v>13</v>
      </c>
      <c r="B63" s="13" t="s">
        <v>18</v>
      </c>
      <c r="C63" s="39">
        <f>-PV(C$32,C$11,(C60*C10*1000+C61*C44*1000))/10^6</f>
        <v>413.60675762658786</v>
      </c>
      <c r="D63" s="39">
        <f>-PV(D$32,D$11,(D60*D10*1000+D61*D44*1000))/10^6</f>
        <v>33.574329682156822</v>
      </c>
      <c r="E63" s="39">
        <f>-PV(E$32,E$11,(E60*E10*1000+E61*E44*1000))/10^6</f>
        <v>55.167829185124589</v>
      </c>
      <c r="F63" s="19" t="s">
        <v>69</v>
      </c>
    </row>
    <row r="64" spans="1:7" s="19" customFormat="1" x14ac:dyDescent="0.2">
      <c r="A64" s="45" t="s">
        <v>63</v>
      </c>
      <c r="C64" s="46" t="b">
        <f>C63=C$52</f>
        <v>1</v>
      </c>
      <c r="D64" s="46" t="b">
        <f>D63=D$52</f>
        <v>1</v>
      </c>
      <c r="E64" s="46" t="b">
        <f>E63=E$52</f>
        <v>1</v>
      </c>
    </row>
    <row r="65" spans="1:7" s="19" customFormat="1" x14ac:dyDescent="0.2">
      <c r="A65" s="13"/>
      <c r="B65" s="13"/>
      <c r="C65" s="32"/>
      <c r="D65" s="47"/>
      <c r="E65" s="32"/>
    </row>
    <row r="66" spans="1:7" s="19" customFormat="1" x14ac:dyDescent="0.2">
      <c r="A66" s="13"/>
      <c r="B66" s="13"/>
      <c r="C66" s="32"/>
      <c r="D66" s="47"/>
      <c r="E66" s="32"/>
    </row>
    <row r="67" spans="1:7" s="19" customFormat="1" x14ac:dyDescent="0.2">
      <c r="A67" s="13"/>
      <c r="B67" s="13"/>
      <c r="C67" s="32"/>
      <c r="D67" s="47"/>
      <c r="E67" s="32"/>
    </row>
    <row r="68" spans="1:7" s="19" customFormat="1" x14ac:dyDescent="0.2">
      <c r="A68" s="13"/>
      <c r="B68" s="13"/>
      <c r="C68" s="32"/>
      <c r="D68" s="47"/>
      <c r="E68" s="32"/>
    </row>
    <row r="69" spans="1:7" s="19" customFormat="1" x14ac:dyDescent="0.2">
      <c r="A69" s="13"/>
      <c r="B69" s="13"/>
      <c r="C69" s="32"/>
      <c r="D69" s="47"/>
      <c r="E69" s="32"/>
    </row>
    <row r="70" spans="1:7" s="19" customFormat="1" x14ac:dyDescent="0.2">
      <c r="A70" s="13"/>
      <c r="B70" s="13"/>
      <c r="C70" s="32"/>
      <c r="D70" s="47"/>
      <c r="E70" s="32"/>
    </row>
    <row r="71" spans="1:7" s="19" customFormat="1" x14ac:dyDescent="0.2">
      <c r="A71" s="13"/>
      <c r="B71" s="13"/>
      <c r="C71" s="32"/>
      <c r="D71" s="47"/>
      <c r="E71" s="32"/>
    </row>
    <row r="72" spans="1:7" s="19" customFormat="1" x14ac:dyDescent="0.2">
      <c r="A72" s="13"/>
      <c r="B72" s="13"/>
      <c r="C72" s="32"/>
      <c r="D72" s="47"/>
      <c r="E72" s="32"/>
    </row>
    <row r="73" spans="1:7" s="19" customFormat="1" x14ac:dyDescent="0.2">
      <c r="A73" s="13"/>
      <c r="B73" s="13"/>
      <c r="C73" s="32"/>
      <c r="D73" s="47"/>
      <c r="E73" s="32"/>
    </row>
    <row r="74" spans="1:7" s="19" customFormat="1" x14ac:dyDescent="0.2">
      <c r="A74" s="13"/>
      <c r="B74" s="13"/>
      <c r="C74" s="32"/>
      <c r="D74" s="47"/>
      <c r="E74" s="32"/>
    </row>
    <row r="75" spans="1:7" s="19" customFormat="1" x14ac:dyDescent="0.2">
      <c r="A75" s="13"/>
      <c r="B75" s="13"/>
      <c r="C75" s="32"/>
      <c r="D75" s="47"/>
      <c r="E75" s="32"/>
    </row>
    <row r="76" spans="1:7" s="19" customFormat="1" x14ac:dyDescent="0.2">
      <c r="A76" s="13"/>
      <c r="B76" s="13"/>
      <c r="C76" s="32"/>
      <c r="D76" s="47"/>
      <c r="E76" s="32"/>
    </row>
    <row r="77" spans="1:7" s="19" customFormat="1" x14ac:dyDescent="0.2">
      <c r="A77" s="13"/>
      <c r="B77" s="13"/>
      <c r="C77" s="32"/>
      <c r="D77" s="47"/>
      <c r="E77" s="32"/>
    </row>
    <row r="78" spans="1:7" s="19" customFormat="1" x14ac:dyDescent="0.2">
      <c r="A78" s="13"/>
      <c r="B78" s="13"/>
      <c r="C78" s="32"/>
      <c r="D78" s="47"/>
      <c r="E78" s="32"/>
    </row>
    <row r="79" spans="1:7" s="19" customFormat="1" x14ac:dyDescent="0.2">
      <c r="A79" s="13"/>
      <c r="B79" s="13"/>
      <c r="C79" s="32"/>
      <c r="D79" s="47"/>
      <c r="E79" s="32"/>
    </row>
    <row r="80" spans="1:7" s="18" customFormat="1" x14ac:dyDescent="0.2">
      <c r="A80" s="18" t="s">
        <v>64</v>
      </c>
      <c r="C80" s="40"/>
      <c r="D80" s="40"/>
      <c r="E80" s="40"/>
      <c r="F80" s="41"/>
      <c r="G80" s="42"/>
    </row>
    <row r="81" spans="1:6" s="18" customFormat="1" x14ac:dyDescent="0.2">
      <c r="C81" s="43" t="str">
        <f>C$2&amp;": ("&amp;C$8&amp;", "&amp;C$10&amp;"MW)"</f>
        <v>IPP 1: (Diesel, 20MW)</v>
      </c>
      <c r="D81" s="43" t="str">
        <f>D$2&amp;": ("&amp;D$8&amp;", "&amp;D$10&amp;"MW)"</f>
        <v>IPP 2: (Hydro, 10MW)</v>
      </c>
      <c r="E81" s="43" t="str">
        <f>E$2&amp;": ("&amp;E$8&amp;", "&amp;E$10&amp;"MW)"</f>
        <v>IPP 3: (Biomass, 10MW)</v>
      </c>
      <c r="F81" s="27"/>
    </row>
    <row r="82" spans="1:6" s="18" customFormat="1" x14ac:dyDescent="0.2">
      <c r="A82" s="17" t="s">
        <v>65</v>
      </c>
      <c r="B82" s="17" t="s">
        <v>18</v>
      </c>
      <c r="C82" s="32">
        <f>C51</f>
        <v>51.938932005648567</v>
      </c>
      <c r="D82" s="32">
        <f>D51</f>
        <v>4.2161178325599824</v>
      </c>
      <c r="E82" s="32">
        <f>E51</f>
        <v>6.9277352850514138</v>
      </c>
      <c r="F82" s="27"/>
    </row>
    <row r="83" spans="1:6" s="19" customFormat="1" x14ac:dyDescent="0.2">
      <c r="A83" s="13" t="s">
        <v>54</v>
      </c>
      <c r="B83" s="13" t="s">
        <v>10</v>
      </c>
      <c r="C83" s="48">
        <f>C$44</f>
        <v>157680</v>
      </c>
      <c r="D83" s="48">
        <f>D$44</f>
        <v>35040</v>
      </c>
      <c r="E83" s="48">
        <f>E$44</f>
        <v>70080</v>
      </c>
    </row>
    <row r="84" spans="1:6" s="19" customFormat="1" x14ac:dyDescent="0.2">
      <c r="A84" s="13" t="s">
        <v>64</v>
      </c>
      <c r="B84" s="13" t="s">
        <v>7</v>
      </c>
      <c r="C84" s="49">
        <f>C82*10^6/(C83*1000)</f>
        <v>0.32939454595160178</v>
      </c>
      <c r="D84" s="49">
        <f>D82*10^6/(D83*1000)</f>
        <v>0.12032299750456571</v>
      </c>
      <c r="E84" s="49">
        <f>E82*10^6/(E83*1000)</f>
        <v>9.8854670163404879E-2</v>
      </c>
      <c r="F84" s="19" t="s">
        <v>66</v>
      </c>
    </row>
    <row r="85" spans="1:6" s="19" customFormat="1" x14ac:dyDescent="0.2">
      <c r="A85" s="13"/>
      <c r="B85" s="13"/>
      <c r="C85" s="47"/>
      <c r="D85" s="47"/>
      <c r="E85" s="47"/>
    </row>
    <row r="86" spans="1:6" s="19" customFormat="1" x14ac:dyDescent="0.2">
      <c r="A86" s="16" t="s">
        <v>13</v>
      </c>
      <c r="B86" s="13" t="s">
        <v>18</v>
      </c>
      <c r="C86" s="39">
        <f>-PV(C$32,C$11,(C84*C83*1000))/10^6</f>
        <v>413.60675762658792</v>
      </c>
      <c r="D86" s="39">
        <f>-PV(D$32,D$11,(D84*D83*1000))/10^6</f>
        <v>33.574329682156822</v>
      </c>
      <c r="E86" s="39">
        <f>-PV(E$32,E$11,(E84*E83*1000))/10^6</f>
        <v>55.167829185124596</v>
      </c>
    </row>
    <row r="87" spans="1:6" s="19" customFormat="1" x14ac:dyDescent="0.2">
      <c r="A87" s="45" t="s">
        <v>63</v>
      </c>
      <c r="C87" s="46" t="b">
        <f>C86=C$52</f>
        <v>1</v>
      </c>
      <c r="D87" s="46" t="b">
        <f>D86=D$52</f>
        <v>1</v>
      </c>
      <c r="E87" s="46" t="b">
        <f>E86=E$52</f>
        <v>1</v>
      </c>
    </row>
    <row r="88" spans="1:6" s="19" customFormat="1" x14ac:dyDescent="0.2">
      <c r="A88" s="13"/>
      <c r="B88" s="13"/>
      <c r="C88" s="47"/>
      <c r="D88" s="47"/>
      <c r="E88" s="47"/>
    </row>
    <row r="89" spans="1:6" s="19" customFormat="1" x14ac:dyDescent="0.2">
      <c r="A89" s="13"/>
      <c r="B89" s="13"/>
      <c r="C89" s="47"/>
      <c r="D89" s="47"/>
      <c r="E89" s="47"/>
    </row>
    <row r="90" spans="1:6" s="19" customFormat="1" x14ac:dyDescent="0.2">
      <c r="A90" s="13"/>
      <c r="B90" s="13"/>
      <c r="C90" s="47"/>
      <c r="D90" s="47"/>
      <c r="E90" s="47"/>
    </row>
    <row r="91" spans="1:6" s="19" customFormat="1" x14ac:dyDescent="0.2">
      <c r="A91" s="13"/>
      <c r="B91" s="13"/>
      <c r="C91" s="47"/>
      <c r="D91" s="47"/>
      <c r="E91" s="47"/>
    </row>
    <row r="92" spans="1:6" s="19" customFormat="1" x14ac:dyDescent="0.2">
      <c r="A92" s="13"/>
      <c r="B92" s="13"/>
      <c r="C92" s="47"/>
      <c r="D92" s="47"/>
      <c r="E92" s="47"/>
    </row>
    <row r="93" spans="1:6" s="19" customFormat="1" x14ac:dyDescent="0.2">
      <c r="A93" s="13"/>
      <c r="B93" s="13"/>
      <c r="C93" s="47"/>
      <c r="D93" s="47"/>
      <c r="E93" s="47"/>
    </row>
    <row r="94" spans="1:6" s="19" customFormat="1" x14ac:dyDescent="0.2">
      <c r="A94" s="13"/>
      <c r="B94" s="13"/>
      <c r="C94" s="47"/>
      <c r="D94" s="47"/>
      <c r="E94" s="47"/>
    </row>
    <row r="95" spans="1:6" s="19" customFormat="1" x14ac:dyDescent="0.2">
      <c r="A95" s="13"/>
      <c r="B95" s="13"/>
      <c r="C95" s="47"/>
      <c r="D95" s="47"/>
      <c r="E95" s="47"/>
    </row>
    <row r="96" spans="1:6" s="19" customFormat="1" x14ac:dyDescent="0.2">
      <c r="A96" s="13"/>
      <c r="B96" s="13"/>
      <c r="C96" s="47"/>
      <c r="D96" s="47"/>
      <c r="E96" s="47"/>
    </row>
    <row r="97" spans="1:7" s="19" customFormat="1" x14ac:dyDescent="0.2">
      <c r="A97" s="13"/>
      <c r="B97" s="13"/>
      <c r="C97" s="47"/>
      <c r="D97" s="47"/>
      <c r="E97" s="47"/>
    </row>
    <row r="98" spans="1:7" s="19" customFormat="1" x14ac:dyDescent="0.2">
      <c r="A98" s="13"/>
      <c r="B98" s="13"/>
      <c r="C98" s="47"/>
      <c r="D98" s="47"/>
      <c r="E98" s="47"/>
    </row>
    <row r="99" spans="1:7" s="19" customFormat="1" x14ac:dyDescent="0.2">
      <c r="A99" s="13"/>
      <c r="B99" s="13"/>
      <c r="C99" s="47"/>
      <c r="D99" s="47"/>
      <c r="E99" s="47"/>
    </row>
    <row r="100" spans="1:7" s="19" customFormat="1" x14ac:dyDescent="0.2">
      <c r="A100" s="13"/>
      <c r="B100" s="13"/>
      <c r="C100" s="47"/>
      <c r="D100" s="47"/>
      <c r="E100" s="47"/>
    </row>
    <row r="101" spans="1:7" s="19" customFormat="1" x14ac:dyDescent="0.2">
      <c r="A101" s="13"/>
      <c r="B101" s="13"/>
      <c r="C101" s="47"/>
      <c r="D101" s="47"/>
      <c r="E101" s="47"/>
    </row>
    <row r="102" spans="1:7" s="19" customFormat="1" x14ac:dyDescent="0.2">
      <c r="A102" s="13"/>
      <c r="B102" s="13"/>
      <c r="C102" s="47"/>
      <c r="D102" s="47"/>
      <c r="E102" s="47"/>
    </row>
    <row r="103" spans="1:7" s="18" customFormat="1" x14ac:dyDescent="0.2">
      <c r="A103" s="18" t="s">
        <v>67</v>
      </c>
      <c r="C103" s="40"/>
      <c r="D103" s="40"/>
      <c r="E103" s="40"/>
      <c r="F103" s="41"/>
      <c r="G103" s="42"/>
    </row>
    <row r="104" spans="1:7" s="18" customFormat="1" x14ac:dyDescent="0.2">
      <c r="C104" s="43" t="str">
        <f>C$2&amp;": ("&amp;C$8&amp;", "&amp;C$10&amp;"MW)"</f>
        <v>IPP 1: (Diesel, 20MW)</v>
      </c>
      <c r="D104" s="43" t="str">
        <f>D$2&amp;": ("&amp;D$8&amp;", "&amp;D$10&amp;"MW)"</f>
        <v>IPP 2: (Hydro, 10MW)</v>
      </c>
      <c r="E104" s="43" t="str">
        <f>E$2&amp;": ("&amp;E$8&amp;", "&amp;E$10&amp;"MW)"</f>
        <v>IPP 3: (Biomass, 10MW)</v>
      </c>
      <c r="F104" s="27"/>
    </row>
    <row r="105" spans="1:7" s="18" customFormat="1" x14ac:dyDescent="0.2">
      <c r="A105" s="17" t="s">
        <v>68</v>
      </c>
      <c r="B105" s="17" t="s">
        <v>18</v>
      </c>
      <c r="C105" s="32">
        <f>C54</f>
        <v>0.12557563687714221</v>
      </c>
      <c r="D105" s="32">
        <f>D54</f>
        <v>1.2557563687714222</v>
      </c>
      <c r="E105" s="32">
        <f>E54</f>
        <v>0.18836345531571333</v>
      </c>
      <c r="F105" s="27"/>
    </row>
    <row r="106" spans="1:7" s="19" customFormat="1" x14ac:dyDescent="0.2">
      <c r="A106" s="13" t="s">
        <v>54</v>
      </c>
      <c r="B106" s="13" t="s">
        <v>10</v>
      </c>
      <c r="C106" s="48">
        <f>C$44</f>
        <v>157680</v>
      </c>
      <c r="D106" s="48">
        <f>D$44</f>
        <v>35040</v>
      </c>
      <c r="E106" s="48">
        <f>E$44</f>
        <v>70080</v>
      </c>
    </row>
    <row r="107" spans="1:7" s="19" customFormat="1" x14ac:dyDescent="0.2">
      <c r="A107" s="13" t="s">
        <v>67</v>
      </c>
      <c r="B107" s="13" t="s">
        <v>7</v>
      </c>
      <c r="C107" s="49">
        <f>( C84 + (C105*10^6)/(C106*1000) ) / (1-C38)</f>
        <v>0.33352620345083067</v>
      </c>
      <c r="D107" s="49">
        <f>( D84 + (D105*10^6)/(D106*1000) ) / (1-D38)</f>
        <v>0.17351199268554682</v>
      </c>
      <c r="E107" s="49">
        <f>( E84 + (E105*10^6)/(E106*1000) ) / (1-E38)</f>
        <v>0.10468299469776995</v>
      </c>
    </row>
    <row r="108" spans="1:7" s="19" customFormat="1" x14ac:dyDescent="0.2">
      <c r="A108" s="13"/>
      <c r="B108" s="13"/>
      <c r="C108" s="47"/>
      <c r="D108" s="47"/>
      <c r="E108" s="47"/>
    </row>
  </sheetData>
  <protectedRanges>
    <protectedRange sqref="C29:E31" name="Inputs_1"/>
  </protectedRanges>
  <conditionalFormatting sqref="C56:C58 C28 C22 C15 C4:C7 G4:Q7 G15:Q16 G22:Q22 G28:Q28 G56:Q58 G104:Q104 G81:Q82 C104:E104">
    <cfRule type="expression" dxfId="33" priority="40">
      <formula>ISERROR(C4)=TRUE</formula>
    </cfRule>
  </conditionalFormatting>
  <conditionalFormatting sqref="C35 G35:Q35">
    <cfRule type="expression" dxfId="32" priority="35">
      <formula>ISERROR(C35)=TRUE</formula>
    </cfRule>
  </conditionalFormatting>
  <conditionalFormatting sqref="D56:D58 D28 D22 D15 D4:D7">
    <cfRule type="expression" dxfId="31" priority="34">
      <formula>ISERROR(D4)=TRUE</formula>
    </cfRule>
  </conditionalFormatting>
  <conditionalFormatting sqref="D35">
    <cfRule type="expression" dxfId="30" priority="32">
      <formula>ISERROR(D35)=TRUE</formula>
    </cfRule>
  </conditionalFormatting>
  <conditionalFormatting sqref="E56:E58 E28 E22 E15 E4:E7">
    <cfRule type="expression" dxfId="29" priority="31">
      <formula>ISERROR(E4)=TRUE</formula>
    </cfRule>
  </conditionalFormatting>
  <conditionalFormatting sqref="D40">
    <cfRule type="expression" dxfId="28" priority="27">
      <formula>ISERROR(D40)=TRUE</formula>
    </cfRule>
  </conditionalFormatting>
  <conditionalFormatting sqref="E35">
    <cfRule type="expression" dxfId="27" priority="29">
      <formula>ISERROR(E35)=TRUE</formula>
    </cfRule>
  </conditionalFormatting>
  <conditionalFormatting sqref="C40 G40:Q40">
    <cfRule type="expression" dxfId="26" priority="28">
      <formula>ISERROR(C40)=TRUE</formula>
    </cfRule>
  </conditionalFormatting>
  <conditionalFormatting sqref="E40">
    <cfRule type="expression" dxfId="25" priority="26">
      <formula>ISERROR(E40)=TRUE</formula>
    </cfRule>
  </conditionalFormatting>
  <conditionalFormatting sqref="C81:E81">
    <cfRule type="expression" dxfId="24" priority="25">
      <formula>ISERROR(C81)=TRUE</formula>
    </cfRule>
  </conditionalFormatting>
  <conditionalFormatting sqref="C59:E59">
    <cfRule type="expression" dxfId="23" priority="23">
      <formula>ISERROR(C59)=TRUE</formula>
    </cfRule>
  </conditionalFormatting>
  <conditionalFormatting sqref="G59:Q59">
    <cfRule type="expression" dxfId="22" priority="24">
      <formula>ISERROR(G59)=TRUE</formula>
    </cfRule>
  </conditionalFormatting>
  <conditionalFormatting sqref="E27">
    <cfRule type="expression" dxfId="21" priority="14">
      <formula>ISERROR(E27)=TRUE</formula>
    </cfRule>
  </conditionalFormatting>
  <conditionalFormatting sqref="C14 G14:Q14">
    <cfRule type="expression" dxfId="20" priority="22">
      <formula>ISERROR(C14)=TRUE</formula>
    </cfRule>
  </conditionalFormatting>
  <conditionalFormatting sqref="D14">
    <cfRule type="expression" dxfId="19" priority="21">
      <formula>ISERROR(D14)=TRUE</formula>
    </cfRule>
  </conditionalFormatting>
  <conditionalFormatting sqref="E14">
    <cfRule type="expression" dxfId="18" priority="20">
      <formula>ISERROR(E14)=TRUE</formula>
    </cfRule>
  </conditionalFormatting>
  <conditionalFormatting sqref="C21 G21:Q21">
    <cfRule type="expression" dxfId="17" priority="19">
      <formula>ISERROR(C21)=TRUE</formula>
    </cfRule>
  </conditionalFormatting>
  <conditionalFormatting sqref="D21">
    <cfRule type="expression" dxfId="16" priority="18">
      <formula>ISERROR(D21)=TRUE</formula>
    </cfRule>
  </conditionalFormatting>
  <conditionalFormatting sqref="E21">
    <cfRule type="expression" dxfId="15" priority="17">
      <formula>ISERROR(E21)=TRUE</formula>
    </cfRule>
  </conditionalFormatting>
  <conditionalFormatting sqref="C27 G27:Q27">
    <cfRule type="expression" dxfId="14" priority="16">
      <formula>ISERROR(C27)=TRUE</formula>
    </cfRule>
  </conditionalFormatting>
  <conditionalFormatting sqref="D27">
    <cfRule type="expression" dxfId="13" priority="15">
      <formula>ISERROR(D27)=TRUE</formula>
    </cfRule>
  </conditionalFormatting>
  <conditionalFormatting sqref="C80 G80:Q80">
    <cfRule type="expression" dxfId="12" priority="13">
      <formula>ISERROR(C80)=TRUE</formula>
    </cfRule>
  </conditionalFormatting>
  <conditionalFormatting sqref="D80">
    <cfRule type="expression" dxfId="11" priority="12">
      <formula>ISERROR(D80)=TRUE</formula>
    </cfRule>
  </conditionalFormatting>
  <conditionalFormatting sqref="E80">
    <cfRule type="expression" dxfId="10" priority="11">
      <formula>ISERROR(E80)=TRUE</formula>
    </cfRule>
  </conditionalFormatting>
  <conditionalFormatting sqref="E34">
    <cfRule type="expression" dxfId="9" priority="8">
      <formula>ISERROR(E34)=TRUE</formula>
    </cfRule>
  </conditionalFormatting>
  <conditionalFormatting sqref="C34 G34:Q34">
    <cfRule type="expression" dxfId="8" priority="10">
      <formula>ISERROR(C34)=TRUE</formula>
    </cfRule>
  </conditionalFormatting>
  <conditionalFormatting sqref="D34">
    <cfRule type="expression" dxfId="7" priority="9">
      <formula>ISERROR(D34)=TRUE</formula>
    </cfRule>
  </conditionalFormatting>
  <conditionalFormatting sqref="C103 G103:Q103">
    <cfRule type="expression" dxfId="6" priority="7">
      <formula>ISERROR(C103)=TRUE</formula>
    </cfRule>
  </conditionalFormatting>
  <conditionalFormatting sqref="D103:E103">
    <cfRule type="expression" dxfId="5" priority="6">
      <formula>ISERROR(D103)=TRUE</formula>
    </cfRule>
  </conditionalFormatting>
  <conditionalFormatting sqref="G105:Q105">
    <cfRule type="expression" dxfId="4" priority="5">
      <formula>ISERROR(G105)=TRUE</formula>
    </cfRule>
  </conditionalFormatting>
  <pageMargins left="0.70866141732283472" right="0.70866141732283472" top="0.74803149606299213" bottom="0.74803149606299213" header="0.31496062992125984" footer="0.31496062992125984"/>
  <pageSetup paperSize="9" scale="41" fitToHeight="2" orientation="landscape" r:id="rId1"/>
  <drawing r:id="rId2"/>
  <extLst>
    <ext xmlns:x14="http://schemas.microsoft.com/office/spreadsheetml/2009/9/main" uri="{78C0D931-6437-407d-A8EE-F0AAD7539E65}">
      <x14:conditionalFormattings>
        <x14:conditionalFormatting xmlns:xm="http://schemas.microsoft.com/office/excel/2006/main">
          <x14:cfRule type="expression" priority="1" id="{F19D1420-1B9F-41B6-B34B-2608F25DF4D4}">
            <xm:f>ISERROR('\Richard\Google Drive\Docs - Work\ECA\Projects worked on\Kenya RES 386\Docs\Richard Work in Progress\[FiT Model v2.xlsm]Inputs'!#REF!)=TRUE</xm:f>
            <x14:dxf>
              <font>
                <color theme="0" tint="-0.34998626667073579"/>
              </font>
            </x14:dxf>
          </x14:cfRule>
          <xm:sqref>D1:G1</xm:sqref>
        </x14:conditionalFormatting>
        <x14:conditionalFormatting xmlns:xm="http://schemas.microsoft.com/office/excel/2006/main">
          <x14:cfRule type="expression" priority="2" id="{A0C62FE1-E10D-4597-89B5-F3F6AFE50F46}">
            <xm:f>ISERROR('\Richard\Google Drive\Docs - Work\ECA\Projects worked on\Kenya RES 386\Docs\Richard Work in Progress\[FiT Model v2.xlsm]Inputs'!#REF!)=TRUE</xm:f>
            <x14:dxf>
              <font>
                <color theme="0" tint="-0.34998626667073579"/>
              </font>
            </x14:dxf>
          </x14:cfRule>
          <xm:sqref>H1:K1</xm:sqref>
        </x14:conditionalFormatting>
        <x14:conditionalFormatting xmlns:xm="http://schemas.microsoft.com/office/excel/2006/main">
          <x14:cfRule type="expression" priority="3" id="{0A535D4D-DC69-40C0-A3BE-C48CA1BA305C}">
            <xm:f>ISERROR('\Richard\Google Drive\Docs - Work\ECA\Projects worked on\Kenya RES 386\Docs\Richard Work in Progress\[FiT Model v2.xlsm]Inputs'!#REF!)=TRUE</xm:f>
            <x14:dxf>
              <font>
                <color theme="0" tint="-0.34998626667073579"/>
              </font>
            </x14:dxf>
          </x14:cfRule>
          <xm:sqref>M1:U1</xm:sqref>
        </x14:conditionalFormatting>
        <x14:conditionalFormatting xmlns:xm="http://schemas.microsoft.com/office/excel/2006/main">
          <x14:cfRule type="expression" priority="4" id="{DBA01F33-2279-44E0-A6A6-C7635101A77B}">
            <xm:f>ISERROR('\Richard\Google Drive\Docs - Work\ECA\Projects worked on\Kenya RES 386\Docs\Richard Work in Progress\[FiT Model v2.xlsm]Inputs'!#REF!)=TRUE</xm:f>
            <x14:dxf>
              <font>
                <color theme="0" tint="-0.34998626667073579"/>
              </font>
            </x14:dxf>
          </x14:cfRule>
          <xm:sqref>L1</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COVER</vt:lpstr>
      <vt:lpstr>Power purchase calculations</vt:lpstr>
      <vt:lpstr>COVER!Title_Model</vt:lpstr>
      <vt:lpstr>COVER!Title_Project</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Richard Bramley</dc:creator>
  <cp:lastModifiedBy>Philip Mann</cp:lastModifiedBy>
  <cp:lastPrinted>2013-10-03T10:49:05Z</cp:lastPrinted>
  <dcterms:created xsi:type="dcterms:W3CDTF">2013-04-24T13:55:27Z</dcterms:created>
  <dcterms:modified xsi:type="dcterms:W3CDTF">2014-04-29T09:54:39Z</dcterms:modified>
</cp:coreProperties>
</file>